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12" windowWidth="20556" windowHeight="3696" tabRatio="734"/>
  </bookViews>
  <sheets>
    <sheet name="BreakDown Tangki" sheetId="11" r:id="rId1"/>
    <sheet name="Tangki Solar" sheetId="8" r:id="rId2"/>
    <sheet name="rab 2016" sheetId="7" r:id="rId3"/>
    <sheet name="rab 2015" sheetId="6" r:id="rId4"/>
    <sheet name="rab 2012" sheetId="1" r:id="rId5"/>
    <sheet name="BreakDown" sheetId="4" r:id="rId6"/>
    <sheet name="Scudel" sheetId="3" r:id="rId7"/>
    <sheet name="Material" sheetId="5" r:id="rId8"/>
    <sheet name="Alas dasar Pengadaan" sheetId="10" r:id="rId9"/>
  </sheets>
  <externalReferences>
    <externalReference r:id="rId10"/>
    <externalReference r:id="rId11"/>
  </externalReferences>
  <definedNames>
    <definedName name="_xlnm.Print_Area" localSheetId="5">BreakDown!$B$37:$I$177</definedName>
    <definedName name="_xlnm.Print_Area" localSheetId="0">'BreakDown Tangki'!$D$1:$AG$54</definedName>
    <definedName name="_xlnm.Print_Area" localSheetId="2">'rab 2016'!$A$1192:$H$1230</definedName>
    <definedName name="_xlnm.Print_Area" localSheetId="1">'Tangki Solar'!$A$458:$I$493</definedName>
  </definedNames>
  <calcPr calcId="124519"/>
</workbook>
</file>

<file path=xl/calcChain.xml><?xml version="1.0" encoding="utf-8"?>
<calcChain xmlns="http://schemas.openxmlformats.org/spreadsheetml/2006/main">
  <c r="W55" i="11"/>
  <c r="W39"/>
  <c r="W40"/>
  <c r="W41"/>
  <c r="W42"/>
  <c r="W43"/>
  <c r="W45"/>
  <c r="W46"/>
  <c r="W47"/>
  <c r="W48"/>
  <c r="W50"/>
  <c r="Q484" i="8"/>
  <c r="R484" s="1"/>
  <c r="S484" s="1"/>
  <c r="T484" s="1"/>
  <c r="U484" s="1"/>
  <c r="V484" s="1"/>
  <c r="W484" s="1"/>
  <c r="X484" s="1"/>
  <c r="P484"/>
  <c r="W54" i="11" l="1"/>
  <c r="AK46"/>
  <c r="AI46"/>
  <c r="AG46"/>
  <c r="S46"/>
  <c r="Q46"/>
  <c r="P46"/>
  <c r="O46"/>
  <c r="R46" s="1"/>
  <c r="U46" s="1"/>
  <c r="AK48"/>
  <c r="AI48"/>
  <c r="AG48"/>
  <c r="S48"/>
  <c r="Q48"/>
  <c r="P48"/>
  <c r="O48"/>
  <c r="AK47"/>
  <c r="AI47"/>
  <c r="AG47"/>
  <c r="S47"/>
  <c r="Q47"/>
  <c r="P47"/>
  <c r="O47"/>
  <c r="H677" i="8"/>
  <c r="A677"/>
  <c r="H676"/>
  <c r="I678" s="1"/>
  <c r="K675"/>
  <c r="K673"/>
  <c r="H673"/>
  <c r="K672"/>
  <c r="H672"/>
  <c r="H671"/>
  <c r="A671"/>
  <c r="A672" s="1"/>
  <c r="A673" s="1"/>
  <c r="D670"/>
  <c r="H670" s="1"/>
  <c r="A670"/>
  <c r="N669"/>
  <c r="M669"/>
  <c r="H669"/>
  <c r="H645"/>
  <c r="I646" s="1"/>
  <c r="K644"/>
  <c r="K642"/>
  <c r="H642"/>
  <c r="K641"/>
  <c r="H641"/>
  <c r="K640"/>
  <c r="D640"/>
  <c r="H640" s="1"/>
  <c r="K639"/>
  <c r="H639"/>
  <c r="D638"/>
  <c r="H638" s="1"/>
  <c r="K637"/>
  <c r="H637"/>
  <c r="H636"/>
  <c r="H635"/>
  <c r="A635"/>
  <c r="A636" s="1"/>
  <c r="A637" s="1"/>
  <c r="A638" s="1"/>
  <c r="A639" s="1"/>
  <c r="A640" s="1"/>
  <c r="A641" s="1"/>
  <c r="A642" s="1"/>
  <c r="M634"/>
  <c r="H634"/>
  <c r="G605"/>
  <c r="H605" s="1"/>
  <c r="H611"/>
  <c r="H610"/>
  <c r="A610"/>
  <c r="A611" s="1"/>
  <c r="H609"/>
  <c r="K608"/>
  <c r="H606"/>
  <c r="A606"/>
  <c r="N605"/>
  <c r="M605"/>
  <c r="K364"/>
  <c r="H582"/>
  <c r="A581"/>
  <c r="A582" s="1"/>
  <c r="H581"/>
  <c r="H580"/>
  <c r="K579"/>
  <c r="N577"/>
  <c r="M577"/>
  <c r="H577"/>
  <c r="H576"/>
  <c r="A576"/>
  <c r="A577" s="1"/>
  <c r="N575"/>
  <c r="M575"/>
  <c r="H575"/>
  <c r="V46" i="11" l="1"/>
  <c r="AL46" s="1"/>
  <c r="AC46"/>
  <c r="AD46"/>
  <c r="R48"/>
  <c r="U48" s="1"/>
  <c r="AC48" s="1"/>
  <c r="R47"/>
  <c r="U47" s="1"/>
  <c r="AD47" s="1"/>
  <c r="I674" i="8"/>
  <c r="I679" s="1"/>
  <c r="I681" s="1"/>
  <c r="I682" s="1"/>
  <c r="I643"/>
  <c r="I647" s="1"/>
  <c r="I650" s="1"/>
  <c r="I651" s="1"/>
  <c r="I612"/>
  <c r="I607"/>
  <c r="I583"/>
  <c r="I578"/>
  <c r="AD48" i="11" l="1"/>
  <c r="V48"/>
  <c r="AL48" s="1"/>
  <c r="V47"/>
  <c r="AL47" s="1"/>
  <c r="AC47"/>
  <c r="I613" i="8"/>
  <c r="I615" s="1"/>
  <c r="I616" s="1"/>
  <c r="I584"/>
  <c r="I586" s="1"/>
  <c r="I587" s="1"/>
  <c r="AI54" i="11" l="1"/>
  <c r="AI56" s="1"/>
  <c r="AI57" s="1"/>
  <c r="AI45"/>
  <c r="AI39"/>
  <c r="AP54"/>
  <c r="AO54"/>
  <c r="H554" i="8"/>
  <c r="A554"/>
  <c r="H553"/>
  <c r="K552"/>
  <c r="H550"/>
  <c r="H549"/>
  <c r="A549"/>
  <c r="A550" s="1"/>
  <c r="N548"/>
  <c r="M548"/>
  <c r="H548"/>
  <c r="A544"/>
  <c r="H543"/>
  <c r="K542"/>
  <c r="H540"/>
  <c r="H539"/>
  <c r="A539"/>
  <c r="A540" s="1"/>
  <c r="N538"/>
  <c r="M538"/>
  <c r="H538"/>
  <c r="AH44" i="11"/>
  <c r="AH49"/>
  <c r="K480" i="8"/>
  <c r="AJ54" i="11"/>
  <c r="AJ56" s="1"/>
  <c r="AK40"/>
  <c r="AK41"/>
  <c r="AK42"/>
  <c r="AK43"/>
  <c r="AK45"/>
  <c r="AK50"/>
  <c r="AK39"/>
  <c r="J301" i="8"/>
  <c r="J299"/>
  <c r="J298"/>
  <c r="I541" l="1"/>
  <c r="I555"/>
  <c r="I551"/>
  <c r="H544"/>
  <c r="AH54" i="11"/>
  <c r="AH56" s="1"/>
  <c r="AK54"/>
  <c r="H513" i="8"/>
  <c r="I514" s="1"/>
  <c r="K512"/>
  <c r="K510"/>
  <c r="H510"/>
  <c r="K509"/>
  <c r="H509"/>
  <c r="H508"/>
  <c r="H507"/>
  <c r="K506"/>
  <c r="H506"/>
  <c r="H505"/>
  <c r="H504"/>
  <c r="A504"/>
  <c r="A505" s="1"/>
  <c r="A506" s="1"/>
  <c r="A507" s="1"/>
  <c r="A508" s="1"/>
  <c r="A509" s="1"/>
  <c r="A510" s="1"/>
  <c r="M503"/>
  <c r="H503"/>
  <c r="A479"/>
  <c r="K477"/>
  <c r="K475"/>
  <c r="H475"/>
  <c r="K474"/>
  <c r="K473"/>
  <c r="K472"/>
  <c r="H474"/>
  <c r="K471"/>
  <c r="H471"/>
  <c r="H470"/>
  <c r="H468"/>
  <c r="K468" s="1"/>
  <c r="H467"/>
  <c r="H469"/>
  <c r="A466"/>
  <c r="A467" s="1"/>
  <c r="A468" s="1"/>
  <c r="A469" s="1"/>
  <c r="A470" s="1"/>
  <c r="A471" s="1"/>
  <c r="A472" s="1"/>
  <c r="A473" s="1"/>
  <c r="A474" s="1"/>
  <c r="A475" s="1"/>
  <c r="M465"/>
  <c r="H465"/>
  <c r="I545" l="1"/>
  <c r="I511"/>
  <c r="I515" s="1"/>
  <c r="I518" s="1"/>
  <c r="I519" s="1"/>
  <c r="H472"/>
  <c r="H473"/>
  <c r="H466"/>
  <c r="I556" l="1"/>
  <c r="I557" s="1"/>
  <c r="I476"/>
  <c r="H436"/>
  <c r="AA54" i="11"/>
  <c r="AG40"/>
  <c r="AG41"/>
  <c r="AG42"/>
  <c r="AG43"/>
  <c r="AG45"/>
  <c r="AG50"/>
  <c r="AG39"/>
  <c r="H433" i="8"/>
  <c r="AB54" i="11"/>
  <c r="Y54"/>
  <c r="H430" i="8" s="1"/>
  <c r="X54" i="11"/>
  <c r="A440" i="8"/>
  <c r="K438"/>
  <c r="K436"/>
  <c r="K435"/>
  <c r="K434"/>
  <c r="K433"/>
  <c r="K431"/>
  <c r="A429"/>
  <c r="A430" s="1"/>
  <c r="A431" s="1"/>
  <c r="A432" s="1"/>
  <c r="A433" s="1"/>
  <c r="A434" s="1"/>
  <c r="A435" s="1"/>
  <c r="A436" s="1"/>
  <c r="M428"/>
  <c r="S45" i="11"/>
  <c r="Q45"/>
  <c r="P45"/>
  <c r="O45"/>
  <c r="H404" i="8"/>
  <c r="A404"/>
  <c r="H403"/>
  <c r="K402"/>
  <c r="K400"/>
  <c r="H400"/>
  <c r="K399"/>
  <c r="H399"/>
  <c r="K398"/>
  <c r="D398"/>
  <c r="H398" s="1"/>
  <c r="K397"/>
  <c r="D397"/>
  <c r="H397" s="1"/>
  <c r="K396"/>
  <c r="H396"/>
  <c r="K395"/>
  <c r="D395"/>
  <c r="H395" s="1"/>
  <c r="D394"/>
  <c r="H394" s="1"/>
  <c r="H393"/>
  <c r="K392"/>
  <c r="H392"/>
  <c r="D391"/>
  <c r="H391" s="1"/>
  <c r="A391"/>
  <c r="A392" s="1"/>
  <c r="A393" s="1"/>
  <c r="A394" s="1"/>
  <c r="A395" s="1"/>
  <c r="A396" s="1"/>
  <c r="A397" s="1"/>
  <c r="A398" s="1"/>
  <c r="A399" s="1"/>
  <c r="M390"/>
  <c r="D390"/>
  <c r="H390" s="1"/>
  <c r="G364"/>
  <c r="H364" s="1"/>
  <c r="H367"/>
  <c r="I368" s="1"/>
  <c r="K335"/>
  <c r="H335"/>
  <c r="H339"/>
  <c r="A339"/>
  <c r="H338"/>
  <c r="K337"/>
  <c r="K334"/>
  <c r="H333"/>
  <c r="D332"/>
  <c r="H334" s="1"/>
  <c r="A332"/>
  <c r="A333" s="1"/>
  <c r="A334" s="1"/>
  <c r="A335" s="1"/>
  <c r="N331"/>
  <c r="M331"/>
  <c r="H331"/>
  <c r="I405" l="1"/>
  <c r="AG54" i="11"/>
  <c r="D432" i="8"/>
  <c r="H432" s="1"/>
  <c r="D434"/>
  <c r="H434" s="1"/>
  <c r="H435"/>
  <c r="H429"/>
  <c r="Z54" i="11"/>
  <c r="R45"/>
  <c r="U45" s="1"/>
  <c r="I401" i="8"/>
  <c r="I406" s="1"/>
  <c r="I409" s="1"/>
  <c r="I410" s="1"/>
  <c r="I340"/>
  <c r="I365"/>
  <c r="H332"/>
  <c r="I336" s="1"/>
  <c r="H440" l="1"/>
  <c r="I369"/>
  <c r="I371" s="1"/>
  <c r="I372" s="1"/>
  <c r="K368" s="1"/>
  <c r="K366"/>
  <c r="H439"/>
  <c r="I441" s="1"/>
  <c r="V45" i="11"/>
  <c r="AC45"/>
  <c r="AD45"/>
  <c r="I341" i="8"/>
  <c r="I343" s="1"/>
  <c r="I344" s="1"/>
  <c r="S53" i="11"/>
  <c r="Q53"/>
  <c r="P53"/>
  <c r="O53"/>
  <c r="S52"/>
  <c r="Q52"/>
  <c r="P52"/>
  <c r="O52"/>
  <c r="S50"/>
  <c r="P50"/>
  <c r="Q50"/>
  <c r="O50"/>
  <c r="S43"/>
  <c r="Q43"/>
  <c r="P43"/>
  <c r="O43"/>
  <c r="S42"/>
  <c r="Q42"/>
  <c r="P42"/>
  <c r="O42"/>
  <c r="S41"/>
  <c r="S40"/>
  <c r="S39"/>
  <c r="D40"/>
  <c r="D41" s="1"/>
  <c r="D42" s="1"/>
  <c r="D43" s="1"/>
  <c r="D52" s="1"/>
  <c r="D53" s="1"/>
  <c r="Q41"/>
  <c r="P41"/>
  <c r="O41"/>
  <c r="Q40"/>
  <c r="P40"/>
  <c r="O40"/>
  <c r="Q39"/>
  <c r="P39"/>
  <c r="O39"/>
  <c r="D257" i="8"/>
  <c r="H257" s="1"/>
  <c r="G300"/>
  <c r="H300" s="1"/>
  <c r="K300" s="1"/>
  <c r="G299"/>
  <c r="G298"/>
  <c r="H298" s="1"/>
  <c r="K298" s="1"/>
  <c r="D299"/>
  <c r="D301" s="1"/>
  <c r="H301" s="1"/>
  <c r="K301" s="1"/>
  <c r="H306"/>
  <c r="A306"/>
  <c r="H305"/>
  <c r="H302"/>
  <c r="K302" s="1"/>
  <c r="A299"/>
  <c r="A300" s="1"/>
  <c r="A301" s="1"/>
  <c r="A302" s="1"/>
  <c r="N298"/>
  <c r="M298"/>
  <c r="H272"/>
  <c r="A272"/>
  <c r="A273" s="1"/>
  <c r="A274" s="1"/>
  <c r="A275" s="1"/>
  <c r="H271"/>
  <c r="H275"/>
  <c r="H274"/>
  <c r="H273"/>
  <c r="K270"/>
  <c r="H268"/>
  <c r="H267"/>
  <c r="A267"/>
  <c r="A268" s="1"/>
  <c r="N266"/>
  <c r="M266"/>
  <c r="H266"/>
  <c r="H262"/>
  <c r="H260"/>
  <c r="H256"/>
  <c r="H253"/>
  <c r="A257"/>
  <c r="A258" s="1"/>
  <c r="A259" s="1"/>
  <c r="A260" s="1"/>
  <c r="A261" s="1"/>
  <c r="A262" s="1"/>
  <c r="N252"/>
  <c r="M252"/>
  <c r="H252"/>
  <c r="H251"/>
  <c r="A251"/>
  <c r="A252" s="1"/>
  <c r="A253" s="1"/>
  <c r="N250"/>
  <c r="M250"/>
  <c r="H250"/>
  <c r="H261"/>
  <c r="K255"/>
  <c r="N218"/>
  <c r="H224"/>
  <c r="A224"/>
  <c r="H223"/>
  <c r="K222"/>
  <c r="K220"/>
  <c r="H220"/>
  <c r="H219"/>
  <c r="A219"/>
  <c r="A220" s="1"/>
  <c r="M218"/>
  <c r="D218"/>
  <c r="H218" s="1"/>
  <c r="H197"/>
  <c r="A197"/>
  <c r="M196"/>
  <c r="H196"/>
  <c r="M158"/>
  <c r="H161"/>
  <c r="H168"/>
  <c r="K166"/>
  <c r="D166"/>
  <c r="H166" s="1"/>
  <c r="D165"/>
  <c r="H165" s="1"/>
  <c r="D163"/>
  <c r="H163" s="1"/>
  <c r="D162"/>
  <c r="H162" s="1"/>
  <c r="D159"/>
  <c r="H159" s="1"/>
  <c r="D158"/>
  <c r="A159"/>
  <c r="A160" s="1"/>
  <c r="A161" s="1"/>
  <c r="A162" s="1"/>
  <c r="A163" s="1"/>
  <c r="A164" s="1"/>
  <c r="A165" s="1"/>
  <c r="A166" s="1"/>
  <c r="A167" s="1"/>
  <c r="K165"/>
  <c r="K164"/>
  <c r="H164"/>
  <c r="H172"/>
  <c r="H160"/>
  <c r="H167"/>
  <c r="H158"/>
  <c r="K160"/>
  <c r="H171"/>
  <c r="A172"/>
  <c r="K170"/>
  <c r="K168"/>
  <c r="K167"/>
  <c r="K163"/>
  <c r="E923" i="4"/>
  <c r="E920"/>
  <c r="E917"/>
  <c r="E914"/>
  <c r="G860" i="7"/>
  <c r="G91" i="8"/>
  <c r="H91" s="1"/>
  <c r="G90"/>
  <c r="H90" s="1"/>
  <c r="G55"/>
  <c r="H55" s="1"/>
  <c r="G54"/>
  <c r="H54" s="1"/>
  <c r="G868" i="4"/>
  <c r="H868" s="1"/>
  <c r="G19" i="8"/>
  <c r="H19" s="1"/>
  <c r="G18"/>
  <c r="H18" s="1"/>
  <c r="G890" i="4"/>
  <c r="H890" s="1"/>
  <c r="H898"/>
  <c r="D895"/>
  <c r="H895" s="1"/>
  <c r="D873"/>
  <c r="H876"/>
  <c r="H50" i="8"/>
  <c r="H86"/>
  <c r="I96"/>
  <c r="H122"/>
  <c r="G121"/>
  <c r="H121" s="1"/>
  <c r="H899" i="4"/>
  <c r="D897"/>
  <c r="H897" s="1"/>
  <c r="H891"/>
  <c r="I132" i="8"/>
  <c r="H128"/>
  <c r="H127"/>
  <c r="H126"/>
  <c r="I60"/>
  <c r="G13"/>
  <c r="H13" s="1"/>
  <c r="L877" i="4"/>
  <c r="I24" i="8"/>
  <c r="D847" i="4"/>
  <c r="D850"/>
  <c r="D848"/>
  <c r="D849" s="1"/>
  <c r="H852"/>
  <c r="K852"/>
  <c r="K847"/>
  <c r="H843"/>
  <c r="G663" i="7"/>
  <c r="G665"/>
  <c r="L867" i="4"/>
  <c r="H873"/>
  <c r="G664" i="7"/>
  <c r="G662"/>
  <c r="G661"/>
  <c r="L571"/>
  <c r="G580"/>
  <c r="G19"/>
  <c r="G14"/>
  <c r="F10"/>
  <c r="G10" s="1"/>
  <c r="H60"/>
  <c r="G56"/>
  <c r="G55"/>
  <c r="G54"/>
  <c r="H877" i="4"/>
  <c r="D875"/>
  <c r="H875" s="1"/>
  <c r="H869"/>
  <c r="G1206" i="7"/>
  <c r="G96"/>
  <c r="G95"/>
  <c r="G94"/>
  <c r="F89"/>
  <c r="G89" s="1"/>
  <c r="H851" i="4"/>
  <c r="H842"/>
  <c r="H841"/>
  <c r="H100" i="7"/>
  <c r="H130"/>
  <c r="G126"/>
  <c r="H127" s="1"/>
  <c r="H128" s="1"/>
  <c r="H131" s="1"/>
  <c r="H132" s="1"/>
  <c r="G159"/>
  <c r="G158"/>
  <c r="G157"/>
  <c r="G156"/>
  <c r="H166"/>
  <c r="G162"/>
  <c r="H163" s="1"/>
  <c r="G196"/>
  <c r="G195"/>
  <c r="H200"/>
  <c r="H193"/>
  <c r="G239"/>
  <c r="G238"/>
  <c r="G237"/>
  <c r="G235"/>
  <c r="C234"/>
  <c r="G234" s="1"/>
  <c r="G233"/>
  <c r="G230"/>
  <c r="G229"/>
  <c r="G228"/>
  <c r="G227"/>
  <c r="G225"/>
  <c r="G279"/>
  <c r="G278"/>
  <c r="G277"/>
  <c r="G273"/>
  <c r="G274"/>
  <c r="H823" i="4"/>
  <c r="D822"/>
  <c r="H822" s="1"/>
  <c r="D821"/>
  <c r="H821" s="1"/>
  <c r="D820"/>
  <c r="H820" s="1"/>
  <c r="D819"/>
  <c r="H819" s="1"/>
  <c r="H815"/>
  <c r="H814"/>
  <c r="H813"/>
  <c r="G316" i="7"/>
  <c r="G315"/>
  <c r="G314"/>
  <c r="G309"/>
  <c r="H312" s="1"/>
  <c r="G435"/>
  <c r="G401"/>
  <c r="G400"/>
  <c r="L537"/>
  <c r="L536"/>
  <c r="L544"/>
  <c r="G568"/>
  <c r="K537"/>
  <c r="K535"/>
  <c r="K536"/>
  <c r="L535"/>
  <c r="L534"/>
  <c r="G361"/>
  <c r="G356"/>
  <c r="G352"/>
  <c r="G349"/>
  <c r="H350" s="1"/>
  <c r="H405"/>
  <c r="H398"/>
  <c r="G434"/>
  <c r="G433"/>
  <c r="G432"/>
  <c r="G471"/>
  <c r="H473" s="1"/>
  <c r="G468"/>
  <c r="G467"/>
  <c r="G466"/>
  <c r="G465"/>
  <c r="G464"/>
  <c r="G463"/>
  <c r="G462"/>
  <c r="O445"/>
  <c r="G515"/>
  <c r="H516" s="1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 s="1"/>
  <c r="G615"/>
  <c r="G618" s="1"/>
  <c r="G619" s="1"/>
  <c r="G611"/>
  <c r="G609"/>
  <c r="G657"/>
  <c r="G656"/>
  <c r="G655"/>
  <c r="G654"/>
  <c r="G653"/>
  <c r="G660"/>
  <c r="C705"/>
  <c r="G705" s="1"/>
  <c r="G710"/>
  <c r="G709"/>
  <c r="G708"/>
  <c r="G706"/>
  <c r="G704"/>
  <c r="G701"/>
  <c r="G700"/>
  <c r="G699"/>
  <c r="G698"/>
  <c r="G696"/>
  <c r="G777"/>
  <c r="G776"/>
  <c r="H774"/>
  <c r="G1031"/>
  <c r="G1030"/>
  <c r="G818"/>
  <c r="G820" s="1"/>
  <c r="H822" s="1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 s="1"/>
  <c r="A901" s="1"/>
  <c r="A903" s="1"/>
  <c r="A904" s="1"/>
  <c r="A906" s="1"/>
  <c r="A908" s="1"/>
  <c r="A910" s="1"/>
  <c r="A911" s="1"/>
  <c r="A912" s="1"/>
  <c r="A913" s="1"/>
  <c r="G897"/>
  <c r="G948"/>
  <c r="G947"/>
  <c r="G946"/>
  <c r="G951"/>
  <c r="G953" s="1"/>
  <c r="H955" s="1"/>
  <c r="G993"/>
  <c r="G992"/>
  <c r="H990"/>
  <c r="G1162"/>
  <c r="H1028"/>
  <c r="M1205"/>
  <c r="P1205"/>
  <c r="O1205"/>
  <c r="N1205"/>
  <c r="M1190"/>
  <c r="F1074"/>
  <c r="G1074" s="1"/>
  <c r="G1077" s="1"/>
  <c r="H1079" s="1"/>
  <c r="G1069"/>
  <c r="G1070"/>
  <c r="G1071"/>
  <c r="G1068"/>
  <c r="G1067"/>
  <c r="G1066"/>
  <c r="G1065"/>
  <c r="F1106"/>
  <c r="G1106" s="1"/>
  <c r="G1115"/>
  <c r="G1110"/>
  <c r="G1103"/>
  <c r="H1104" s="1"/>
  <c r="F1348"/>
  <c r="G1348" s="1"/>
  <c r="F1347"/>
  <c r="G1347" s="1"/>
  <c r="F1345"/>
  <c r="G1345" s="1"/>
  <c r="F1160"/>
  <c r="G1160" s="1"/>
  <c r="G1161"/>
  <c r="L1040"/>
  <c r="C1158"/>
  <c r="G1158" s="1"/>
  <c r="C1157"/>
  <c r="G1157" s="1"/>
  <c r="F1156"/>
  <c r="C1156"/>
  <c r="G1159"/>
  <c r="G1155"/>
  <c r="G1152"/>
  <c r="G1151"/>
  <c r="G1150"/>
  <c r="G1149"/>
  <c r="G1205"/>
  <c r="G1204"/>
  <c r="G1203"/>
  <c r="G1201"/>
  <c r="G1211"/>
  <c r="G1210"/>
  <c r="G1209"/>
  <c r="G1427"/>
  <c r="G1428"/>
  <c r="G1426"/>
  <c r="G1425"/>
  <c r="G1424"/>
  <c r="E35" i="4"/>
  <c r="E36" s="1"/>
  <c r="E19"/>
  <c r="E20" s="1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0"/>
  <c r="G1386"/>
  <c r="G1388" s="1"/>
  <c r="H1390" s="1"/>
  <c r="G1381"/>
  <c r="G1380"/>
  <c r="G1379"/>
  <c r="G1430"/>
  <c r="G1429"/>
  <c r="H1422"/>
  <c r="G1461"/>
  <c r="G1463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 s="1"/>
  <c r="A1605" s="1"/>
  <c r="A1607" s="1"/>
  <c r="A1608" s="1"/>
  <c r="A1610" s="1"/>
  <c r="A1612" s="1"/>
  <c r="A1614" s="1"/>
  <c r="A1615" s="1"/>
  <c r="A1616" s="1"/>
  <c r="A1617" s="1"/>
  <c r="G1601"/>
  <c r="G1575"/>
  <c r="G1573"/>
  <c r="G1572"/>
  <c r="G1571"/>
  <c r="G1658"/>
  <c r="G1657"/>
  <c r="G1656"/>
  <c r="G1655"/>
  <c r="H1653"/>
  <c r="G1692"/>
  <c r="H1693" s="1"/>
  <c r="H1699" s="1"/>
  <c r="H1700" s="1"/>
  <c r="G2391"/>
  <c r="G2389"/>
  <c r="G2388"/>
  <c r="G2387"/>
  <c r="G2386"/>
  <c r="G2383"/>
  <c r="G2382"/>
  <c r="G2381"/>
  <c r="G2380"/>
  <c r="G2379"/>
  <c r="G2378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72"/>
  <c r="G2271"/>
  <c r="G2270"/>
  <c r="G2269"/>
  <c r="G2268"/>
  <c r="G2266"/>
  <c r="G2264"/>
  <c r="G2235"/>
  <c r="G2234"/>
  <c r="G2233"/>
  <c r="G2232"/>
  <c r="H2230"/>
  <c r="G2200"/>
  <c r="G2198"/>
  <c r="G2197"/>
  <c r="G2196"/>
  <c r="G2195"/>
  <c r="G2192"/>
  <c r="G2191"/>
  <c r="G2190"/>
  <c r="G2189"/>
  <c r="G2188"/>
  <c r="G2187"/>
  <c r="G2183"/>
  <c r="G2182"/>
  <c r="G2146"/>
  <c r="G2145"/>
  <c r="G2144"/>
  <c r="G2143"/>
  <c r="G2140"/>
  <c r="G2135"/>
  <c r="G2101"/>
  <c r="G2107" s="1"/>
  <c r="H2109" s="1"/>
  <c r="H2111" s="1"/>
  <c r="H2112" s="1"/>
  <c r="G2072"/>
  <c r="G2071"/>
  <c r="G2068"/>
  <c r="G2067"/>
  <c r="G2066"/>
  <c r="G2065"/>
  <c r="G2064"/>
  <c r="G2063"/>
  <c r="G2029"/>
  <c r="G2031" s="1"/>
  <c r="G2023"/>
  <c r="G2022"/>
  <c r="G2021"/>
  <c r="G2020"/>
  <c r="G2019"/>
  <c r="G1986"/>
  <c r="G1985"/>
  <c r="G1984"/>
  <c r="G1982"/>
  <c r="C1981"/>
  <c r="G1981" s="1"/>
  <c r="G1980"/>
  <c r="G1977"/>
  <c r="G1976"/>
  <c r="G1975"/>
  <c r="G1974"/>
  <c r="G1972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32"/>
  <c r="G1831"/>
  <c r="G1830"/>
  <c r="G1829"/>
  <c r="G1828"/>
  <c r="G1795"/>
  <c r="G1802" s="1"/>
  <c r="H1804" s="1"/>
  <c r="H1806" s="1"/>
  <c r="H1807" s="1"/>
  <c r="G1732"/>
  <c r="G1735" s="1"/>
  <c r="G1736" s="1"/>
  <c r="H1737" s="1"/>
  <c r="G1728"/>
  <c r="G1726"/>
  <c r="G354" i="6"/>
  <c r="G359"/>
  <c r="G358"/>
  <c r="G357"/>
  <c r="G356"/>
  <c r="G355"/>
  <c r="Q19"/>
  <c r="R20" s="1"/>
  <c r="Q10"/>
  <c r="Q16"/>
  <c r="Q15"/>
  <c r="Q14"/>
  <c r="Q13"/>
  <c r="Q12"/>
  <c r="Q11"/>
  <c r="G13"/>
  <c r="G16"/>
  <c r="G15"/>
  <c r="G24"/>
  <c r="G23"/>
  <c r="G22"/>
  <c r="G21"/>
  <c r="G20"/>
  <c r="G19"/>
  <c r="G14"/>
  <c r="G12"/>
  <c r="G11"/>
  <c r="G10"/>
  <c r="G277"/>
  <c r="G275"/>
  <c r="C272"/>
  <c r="G272" s="1"/>
  <c r="G86"/>
  <c r="G93" s="1"/>
  <c r="H95" s="1"/>
  <c r="H97" s="1"/>
  <c r="H98" s="1"/>
  <c r="G131"/>
  <c r="G123"/>
  <c r="G122"/>
  <c r="G121"/>
  <c r="G120"/>
  <c r="G119"/>
  <c r="G130"/>
  <c r="G129"/>
  <c r="G128"/>
  <c r="G127"/>
  <c r="G126"/>
  <c r="G173"/>
  <c r="G172"/>
  <c r="G171"/>
  <c r="G170"/>
  <c r="G167"/>
  <c r="G166"/>
  <c r="G165"/>
  <c r="G164"/>
  <c r="G311"/>
  <c r="L284"/>
  <c r="K284"/>
  <c r="K285" s="1"/>
  <c r="L532"/>
  <c r="K192"/>
  <c r="K191"/>
  <c r="G231"/>
  <c r="G229"/>
  <c r="G228"/>
  <c r="G227"/>
  <c r="G226"/>
  <c r="G223"/>
  <c r="G222"/>
  <c r="G221"/>
  <c r="G220"/>
  <c r="G219"/>
  <c r="G218"/>
  <c r="G214"/>
  <c r="G213"/>
  <c r="G276"/>
  <c r="G268"/>
  <c r="G267"/>
  <c r="G273"/>
  <c r="G271"/>
  <c r="G266"/>
  <c r="G265"/>
  <c r="G263"/>
  <c r="G320"/>
  <c r="G322" s="1"/>
  <c r="G323" s="1"/>
  <c r="H324" s="1"/>
  <c r="G314"/>
  <c r="G312"/>
  <c r="G310"/>
  <c r="G313"/>
  <c r="G363"/>
  <c r="G362"/>
  <c r="G392"/>
  <c r="G398" s="1"/>
  <c r="H400" s="1"/>
  <c r="H402" s="1"/>
  <c r="H403" s="1"/>
  <c r="G434"/>
  <c r="G426"/>
  <c r="G431"/>
  <c r="G437"/>
  <c r="G436"/>
  <c r="G435"/>
  <c r="G489"/>
  <c r="G488"/>
  <c r="G487"/>
  <c r="G486"/>
  <c r="G491"/>
  <c r="G483"/>
  <c r="G482"/>
  <c r="G481"/>
  <c r="G480"/>
  <c r="G479"/>
  <c r="G478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63"/>
  <c r="G64" i="1"/>
  <c r="G63"/>
  <c r="G630" i="6"/>
  <c r="G628"/>
  <c r="G627"/>
  <c r="G625"/>
  <c r="G622"/>
  <c r="G621"/>
  <c r="G620"/>
  <c r="G619"/>
  <c r="G618"/>
  <c r="G617"/>
  <c r="G613"/>
  <c r="G612"/>
  <c r="G682"/>
  <c r="G680"/>
  <c r="G679"/>
  <c r="G678"/>
  <c r="G677"/>
  <c r="G674"/>
  <c r="G673"/>
  <c r="G672"/>
  <c r="G671"/>
  <c r="G670"/>
  <c r="G664"/>
  <c r="G665"/>
  <c r="G669"/>
  <c r="G592" i="1"/>
  <c r="G591"/>
  <c r="G594"/>
  <c r="L587"/>
  <c r="G21"/>
  <c r="G20"/>
  <c r="G14"/>
  <c r="G12"/>
  <c r="G10"/>
  <c r="G66"/>
  <c r="G65"/>
  <c r="G62"/>
  <c r="G57"/>
  <c r="G56"/>
  <c r="G55"/>
  <c r="G53"/>
  <c r="G51"/>
  <c r="G61"/>
  <c r="G106"/>
  <c r="G107"/>
  <c r="G105"/>
  <c r="G104"/>
  <c r="H101"/>
  <c r="G150"/>
  <c r="G149"/>
  <c r="G148"/>
  <c r="G146"/>
  <c r="G145"/>
  <c r="H142"/>
  <c r="M8" i="5"/>
  <c r="M9"/>
  <c r="M10"/>
  <c r="M12"/>
  <c r="M14"/>
  <c r="M15"/>
  <c r="M17"/>
  <c r="M19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 s="1"/>
  <c r="E393"/>
  <c r="E394" s="1"/>
  <c r="E431"/>
  <c r="H184" i="1"/>
  <c r="G187"/>
  <c r="G188"/>
  <c r="G192"/>
  <c r="G193"/>
  <c r="G196"/>
  <c r="G197"/>
  <c r="G198"/>
  <c r="G200"/>
  <c r="G201"/>
  <c r="G230"/>
  <c r="G231"/>
  <c r="G232"/>
  <c r="G233"/>
  <c r="G234"/>
  <c r="G238"/>
  <c r="G239"/>
  <c r="G240"/>
  <c r="G241"/>
  <c r="G270"/>
  <c r="H273" s="1"/>
  <c r="G275"/>
  <c r="G276"/>
  <c r="G305"/>
  <c r="G306"/>
  <c r="G307"/>
  <c r="G308"/>
  <c r="G309"/>
  <c r="G310"/>
  <c r="G313"/>
  <c r="G314"/>
  <c r="G315"/>
  <c r="G316"/>
  <c r="G317"/>
  <c r="G318"/>
  <c r="G319"/>
  <c r="G347"/>
  <c r="G348"/>
  <c r="G349"/>
  <c r="G350"/>
  <c r="G351"/>
  <c r="G352"/>
  <c r="G355"/>
  <c r="G361" s="1"/>
  <c r="H363" s="1"/>
  <c r="G388"/>
  <c r="G389"/>
  <c r="G390"/>
  <c r="G391"/>
  <c r="G392"/>
  <c r="G393"/>
  <c r="G394"/>
  <c r="G395"/>
  <c r="G396"/>
  <c r="G397"/>
  <c r="G400"/>
  <c r="G403" s="1"/>
  <c r="H405" s="1"/>
  <c r="G431"/>
  <c r="G432"/>
  <c r="G433"/>
  <c r="G434"/>
  <c r="G435"/>
  <c r="G436"/>
  <c r="G437"/>
  <c r="G438"/>
  <c r="G441"/>
  <c r="G442"/>
  <c r="G443"/>
  <c r="G444"/>
  <c r="G445"/>
  <c r="G446"/>
  <c r="G447"/>
  <c r="G476"/>
  <c r="G477"/>
  <c r="G478"/>
  <c r="G479"/>
  <c r="G480"/>
  <c r="G481"/>
  <c r="G484"/>
  <c r="G485"/>
  <c r="G486"/>
  <c r="G487"/>
  <c r="G525"/>
  <c r="G527"/>
  <c r="G529"/>
  <c r="G530"/>
  <c r="G531"/>
  <c r="G532"/>
  <c r="G572"/>
  <c r="G573"/>
  <c r="G577"/>
  <c r="G578"/>
  <c r="G579"/>
  <c r="G580"/>
  <c r="G581"/>
  <c r="G582"/>
  <c r="G585"/>
  <c r="G586"/>
  <c r="G587"/>
  <c r="G588"/>
  <c r="G593"/>
  <c r="G596"/>
  <c r="G628"/>
  <c r="G632"/>
  <c r="G633"/>
  <c r="G634"/>
  <c r="G635"/>
  <c r="G636"/>
  <c r="G637"/>
  <c r="G638"/>
  <c r="G641"/>
  <c r="G644"/>
  <c r="G645"/>
  <c r="G646"/>
  <c r="G647"/>
  <c r="G648"/>
  <c r="G649"/>
  <c r="G650"/>
  <c r="G651"/>
  <c r="G652"/>
  <c r="G653"/>
  <c r="G654"/>
  <c r="G655"/>
  <c r="G656"/>
  <c r="G657"/>
  <c r="G684"/>
  <c r="G685"/>
  <c r="G688"/>
  <c r="G689"/>
  <c r="G690"/>
  <c r="G729"/>
  <c r="G730"/>
  <c r="G731"/>
  <c r="G732"/>
  <c r="G733"/>
  <c r="G764"/>
  <c r="G765"/>
  <c r="G766"/>
  <c r="G769"/>
  <c r="G770"/>
  <c r="G771"/>
  <c r="G772"/>
  <c r="G803"/>
  <c r="H804" s="1"/>
  <c r="G806"/>
  <c r="G810"/>
  <c r="G815"/>
  <c r="G817"/>
  <c r="G819"/>
  <c r="G849"/>
  <c r="G858"/>
  <c r="G859"/>
  <c r="G860"/>
  <c r="G861"/>
  <c r="G862"/>
  <c r="G863"/>
  <c r="G867"/>
  <c r="G868"/>
  <c r="G870"/>
  <c r="G872"/>
  <c r="G873"/>
  <c r="G875"/>
  <c r="G877"/>
  <c r="G878"/>
  <c r="G879"/>
  <c r="G880"/>
  <c r="G911"/>
  <c r="G915"/>
  <c r="G916"/>
  <c r="G917"/>
  <c r="G918"/>
  <c r="G919"/>
  <c r="G920"/>
  <c r="G921"/>
  <c r="G922"/>
  <c r="G923"/>
  <c r="G926"/>
  <c r="G929"/>
  <c r="G930"/>
  <c r="G931"/>
  <c r="G932"/>
  <c r="G933"/>
  <c r="G934"/>
  <c r="G935"/>
  <c r="G969"/>
  <c r="G970"/>
  <c r="G974"/>
  <c r="G977"/>
  <c r="G980"/>
  <c r="G982"/>
  <c r="G983"/>
  <c r="G984"/>
  <c r="G1018"/>
  <c r="G1019"/>
  <c r="G1020"/>
  <c r="G1023"/>
  <c r="G1024"/>
  <c r="G1025"/>
  <c r="G1026"/>
  <c r="G1027"/>
  <c r="K988"/>
  <c r="G1064"/>
  <c r="H1065" s="1"/>
  <c r="G1067"/>
  <c r="G1068"/>
  <c r="G1069"/>
  <c r="G1070"/>
  <c r="G1071"/>
  <c r="G1074"/>
  <c r="G1075"/>
  <c r="G1076"/>
  <c r="G1110"/>
  <c r="G1111"/>
  <c r="G1114"/>
  <c r="G1115"/>
  <c r="G1118"/>
  <c r="G1119"/>
  <c r="G1120"/>
  <c r="G1121"/>
  <c r="G1122"/>
  <c r="G1154"/>
  <c r="G1158"/>
  <c r="G1162"/>
  <c r="G1194"/>
  <c r="G1196"/>
  <c r="G1197"/>
  <c r="G1199"/>
  <c r="G1200"/>
  <c r="J1176"/>
  <c r="G1231"/>
  <c r="G1233"/>
  <c r="G1235"/>
  <c r="J1192"/>
  <c r="G1239"/>
  <c r="G1241"/>
  <c r="G1242"/>
  <c r="G1245"/>
  <c r="G1246"/>
  <c r="G1247"/>
  <c r="G1250"/>
  <c r="G1251"/>
  <c r="G1252"/>
  <c r="G1253"/>
  <c r="G1280"/>
  <c r="G1281"/>
  <c r="G1282"/>
  <c r="G1283"/>
  <c r="G1310"/>
  <c r="G1312"/>
  <c r="G1316"/>
  <c r="G1317"/>
  <c r="G1318"/>
  <c r="G1321"/>
  <c r="G1322"/>
  <c r="G1323"/>
  <c r="G1324"/>
  <c r="G1350"/>
  <c r="G1352"/>
  <c r="G1354"/>
  <c r="G1355"/>
  <c r="G1357"/>
  <c r="G1359"/>
  <c r="G1388"/>
  <c r="H1388" s="1"/>
  <c r="G1390"/>
  <c r="H1390" s="1"/>
  <c r="G1392"/>
  <c r="G1393"/>
  <c r="G1395"/>
  <c r="G1396"/>
  <c r="G1398"/>
  <c r="G1399"/>
  <c r="G1400"/>
  <c r="G1401"/>
  <c r="G1402"/>
  <c r="G1403"/>
  <c r="G1404"/>
  <c r="G1406"/>
  <c r="G1407"/>
  <c r="G1409"/>
  <c r="G1410"/>
  <c r="G1411"/>
  <c r="G1413"/>
  <c r="G1414"/>
  <c r="G1415"/>
  <c r="H1415" s="1"/>
  <c r="G1417"/>
  <c r="G1418"/>
  <c r="G1420"/>
  <c r="G1421"/>
  <c r="G1422"/>
  <c r="G1423"/>
  <c r="G1424"/>
  <c r="H1424" s="1"/>
  <c r="G1425"/>
  <c r="H1425" s="1"/>
  <c r="G1427"/>
  <c r="G1428"/>
  <c r="G1429"/>
  <c r="G1430"/>
  <c r="H1430" s="1"/>
  <c r="G1431"/>
  <c r="H1431" s="1"/>
  <c r="G1432"/>
  <c r="H1432" s="1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57"/>
  <c r="G1558"/>
  <c r="G1559"/>
  <c r="G1561"/>
  <c r="G1563"/>
  <c r="G1567"/>
  <c r="G1569"/>
  <c r="G1574"/>
  <c r="H1574" s="1"/>
  <c r="G1609"/>
  <c r="G1613"/>
  <c r="G1617"/>
  <c r="G1648"/>
  <c r="G1650"/>
  <c r="G1652"/>
  <c r="G1654"/>
  <c r="G1657"/>
  <c r="G1660"/>
  <c r="G1661"/>
  <c r="G1688"/>
  <c r="G1689"/>
  <c r="G1692"/>
  <c r="G1694"/>
  <c r="G1696"/>
  <c r="G1697"/>
  <c r="G1702"/>
  <c r="G1704"/>
  <c r="G1706"/>
  <c r="G1708"/>
  <c r="G1737"/>
  <c r="G1738"/>
  <c r="G1739"/>
  <c r="G1740"/>
  <c r="G1741"/>
  <c r="G1746"/>
  <c r="G1747"/>
  <c r="G1748"/>
  <c r="G1749"/>
  <c r="G1752"/>
  <c r="G1753"/>
  <c r="G1782"/>
  <c r="G1786"/>
  <c r="G1788"/>
  <c r="G1820"/>
  <c r="G1824"/>
  <c r="G1828"/>
  <c r="G1831"/>
  <c r="G1833"/>
  <c r="G1837"/>
  <c r="G1870"/>
  <c r="G1871"/>
  <c r="G1876"/>
  <c r="G1877"/>
  <c r="G1878"/>
  <c r="G1911"/>
  <c r="G1912"/>
  <c r="G1913"/>
  <c r="G1916"/>
  <c r="G1917"/>
  <c r="G1918"/>
  <c r="G1924"/>
  <c r="G1925"/>
  <c r="G1926"/>
  <c r="G1927"/>
  <c r="G1928"/>
  <c r="G1932"/>
  <c r="G1933"/>
  <c r="G1934"/>
  <c r="G1935"/>
  <c r="G1964"/>
  <c r="A1965"/>
  <c r="A1966" s="1"/>
  <c r="A1967" s="1"/>
  <c r="G1965"/>
  <c r="G1966"/>
  <c r="G1967"/>
  <c r="F1971"/>
  <c r="G1971" s="1"/>
  <c r="A1972"/>
  <c r="A1973" s="1"/>
  <c r="A1974" s="1"/>
  <c r="A1975" s="1"/>
  <c r="A1976" s="1"/>
  <c r="A1977" s="1"/>
  <c r="A1978" s="1"/>
  <c r="A1979" s="1"/>
  <c r="G1972"/>
  <c r="F1973"/>
  <c r="G1973" s="1"/>
  <c r="G1974"/>
  <c r="G1975"/>
  <c r="G1976"/>
  <c r="G1977"/>
  <c r="G1978"/>
  <c r="G1979"/>
  <c r="G2003"/>
  <c r="A2004"/>
  <c r="A2005" s="1"/>
  <c r="A2006" s="1"/>
  <c r="A2007" s="1"/>
  <c r="A2008" s="1"/>
  <c r="G2004"/>
  <c r="G2005"/>
  <c r="G2006"/>
  <c r="G2007"/>
  <c r="G2008"/>
  <c r="C2011"/>
  <c r="G2011" s="1"/>
  <c r="A2012"/>
  <c r="A2013" s="1"/>
  <c r="A2014" s="1"/>
  <c r="G2012"/>
  <c r="C2013"/>
  <c r="G2013" s="1"/>
  <c r="G2014"/>
  <c r="C2017"/>
  <c r="G2017" s="1"/>
  <c r="A2018"/>
  <c r="A2019" s="1"/>
  <c r="A2020" s="1"/>
  <c r="G2018"/>
  <c r="C2019"/>
  <c r="G2019" s="1"/>
  <c r="G2020"/>
  <c r="G2023"/>
  <c r="A2024"/>
  <c r="A2025" s="1"/>
  <c r="A2026" s="1"/>
  <c r="G2024"/>
  <c r="G2025"/>
  <c r="G2026"/>
  <c r="G2054"/>
  <c r="A2055"/>
  <c r="A2056" s="1"/>
  <c r="A2057" s="1"/>
  <c r="G2055"/>
  <c r="G2056"/>
  <c r="G2057"/>
  <c r="G2061"/>
  <c r="A2062"/>
  <c r="A2063" s="1"/>
  <c r="A2064" s="1"/>
  <c r="A2065" s="1"/>
  <c r="A2066" s="1"/>
  <c r="A2067" s="1"/>
  <c r="A2068" s="1"/>
  <c r="A2069" s="1"/>
  <c r="A2070" s="1"/>
  <c r="A2071" s="1"/>
  <c r="A2072" s="1"/>
  <c r="A2073" s="1"/>
  <c r="C2062"/>
  <c r="F2062"/>
  <c r="C2063"/>
  <c r="F2063"/>
  <c r="C2064"/>
  <c r="G2064" s="1"/>
  <c r="C2065"/>
  <c r="G2065" s="1"/>
  <c r="F2066"/>
  <c r="G2066" s="1"/>
  <c r="F2067"/>
  <c r="G2067" s="1"/>
  <c r="F2068"/>
  <c r="G2068" s="1"/>
  <c r="F2069"/>
  <c r="G2069" s="1"/>
  <c r="G2070"/>
  <c r="G2071"/>
  <c r="G2072"/>
  <c r="G2073"/>
  <c r="G2108"/>
  <c r="A2109"/>
  <c r="G2109"/>
  <c r="G2113"/>
  <c r="A2114"/>
  <c r="A2115" s="1"/>
  <c r="A2116" s="1"/>
  <c r="A2117" s="1"/>
  <c r="A2118" s="1"/>
  <c r="F2114"/>
  <c r="G2114" s="1"/>
  <c r="F2115"/>
  <c r="G2115" s="1"/>
  <c r="F2116"/>
  <c r="G2116" s="1"/>
  <c r="G2117"/>
  <c r="G2118"/>
  <c r="G2149"/>
  <c r="A2150"/>
  <c r="A2152" s="1"/>
  <c r="A2153" s="1"/>
  <c r="A2155" s="1"/>
  <c r="A2156" s="1"/>
  <c r="A2158" s="1"/>
  <c r="A2160" s="1"/>
  <c r="A2162" s="1"/>
  <c r="A2163" s="1"/>
  <c r="A2164" s="1"/>
  <c r="A2165" s="1"/>
  <c r="G2150"/>
  <c r="G2152"/>
  <c r="G2153"/>
  <c r="G2155"/>
  <c r="G2156"/>
  <c r="G2158"/>
  <c r="G2159"/>
  <c r="G2160"/>
  <c r="G2161"/>
  <c r="G2162"/>
  <c r="G2163"/>
  <c r="G2164"/>
  <c r="G2165"/>
  <c r="H523" i="7"/>
  <c r="B501" i="1"/>
  <c r="B667"/>
  <c r="B745"/>
  <c r="B411"/>
  <c r="B252"/>
  <c r="B831"/>
  <c r="B542"/>
  <c r="B702"/>
  <c r="B457"/>
  <c r="B2077"/>
  <c r="B947"/>
  <c r="B369"/>
  <c r="B785"/>
  <c r="H479" i="8" l="1"/>
  <c r="H478"/>
  <c r="AL45" i="11"/>
  <c r="H475" i="6"/>
  <c r="H2141" i="7"/>
  <c r="H2058" i="1"/>
  <c r="H1407"/>
  <c r="H865"/>
  <c r="G1434" i="7"/>
  <c r="H1436" s="1"/>
  <c r="H1438" s="1"/>
  <c r="H1439" s="1"/>
  <c r="H1689" i="1"/>
  <c r="H767"/>
  <c r="L1271" i="7"/>
  <c r="G995"/>
  <c r="H997" s="1"/>
  <c r="H999" s="1"/>
  <c r="H1000" s="1"/>
  <c r="G862"/>
  <c r="H864" s="1"/>
  <c r="H866" s="1"/>
  <c r="H867" s="1"/>
  <c r="G1362" i="1"/>
  <c r="G1363" s="1"/>
  <c r="H1343" i="7"/>
  <c r="H1269"/>
  <c r="G1033"/>
  <c r="H1035" s="1"/>
  <c r="H1037" s="1"/>
  <c r="H1038" s="1"/>
  <c r="G1661"/>
  <c r="H1663" s="1"/>
  <c r="H1665" s="1"/>
  <c r="H1666" s="1"/>
  <c r="H1021" i="1"/>
  <c r="K1174" i="7"/>
  <c r="K1175" s="1"/>
  <c r="G779"/>
  <c r="H781" s="1"/>
  <c r="H783" s="1"/>
  <c r="H784" s="1"/>
  <c r="H1753" i="1"/>
  <c r="H1325"/>
  <c r="L538" i="7"/>
  <c r="H231"/>
  <c r="H1396" i="1"/>
  <c r="H1112"/>
  <c r="G279"/>
  <c r="G280" s="1"/>
  <c r="H281" s="1"/>
  <c r="H283" s="1"/>
  <c r="H284" s="1"/>
  <c r="G153"/>
  <c r="H155" s="1"/>
  <c r="H157" s="1"/>
  <c r="H158" s="1"/>
  <c r="H614" i="6"/>
  <c r="H432"/>
  <c r="H215"/>
  <c r="G2073" i="7"/>
  <c r="G2074" s="1"/>
  <c r="H197"/>
  <c r="H198" s="1"/>
  <c r="H201" s="1"/>
  <c r="H202" s="1"/>
  <c r="H1572" i="1"/>
  <c r="H1393"/>
  <c r="G823"/>
  <c r="G824" s="1"/>
  <c r="H825" s="1"/>
  <c r="H827" s="1"/>
  <c r="H828" s="1"/>
  <c r="G777"/>
  <c r="H779" s="1"/>
  <c r="H781" s="1"/>
  <c r="H782" s="1"/>
  <c r="H1207" i="7"/>
  <c r="H436"/>
  <c r="H437" s="1"/>
  <c r="H438" s="1"/>
  <c r="H439" s="1"/>
  <c r="H440" s="1"/>
  <c r="H98"/>
  <c r="H101" s="1"/>
  <c r="H102" s="1"/>
  <c r="G2202"/>
  <c r="G2203" s="1"/>
  <c r="H2204" s="1"/>
  <c r="H1619"/>
  <c r="H1621" s="1"/>
  <c r="H1622" s="1"/>
  <c r="H1623" s="1"/>
  <c r="H1624" s="1"/>
  <c r="G1213"/>
  <c r="G1214" s="1"/>
  <c r="H1215" s="1"/>
  <c r="R39" i="11"/>
  <c r="U39" s="1"/>
  <c r="AC39" s="1"/>
  <c r="R43"/>
  <c r="U43" s="1"/>
  <c r="AC43" s="1"/>
  <c r="G1980" i="1"/>
  <c r="G1981" s="1"/>
  <c r="H1920"/>
  <c r="H2323" i="7"/>
  <c r="H949"/>
  <c r="H957" s="1"/>
  <c r="H958" s="1"/>
  <c r="G2062" i="1"/>
  <c r="H1968"/>
  <c r="H1697"/>
  <c r="G1620"/>
  <c r="G1621" s="1"/>
  <c r="H1620" s="1"/>
  <c r="H1622" s="1"/>
  <c r="H1623" s="1"/>
  <c r="H1411"/>
  <c r="H1313"/>
  <c r="H972"/>
  <c r="M21" i="5"/>
  <c r="M22" s="1"/>
  <c r="H666" i="6"/>
  <c r="H269"/>
  <c r="H2184" i="7"/>
  <c r="H1464"/>
  <c r="H1466" s="1"/>
  <c r="H1468" s="1"/>
  <c r="H1469" s="1"/>
  <c r="G1156"/>
  <c r="G1164" s="1"/>
  <c r="H658"/>
  <c r="H613"/>
  <c r="D258" i="8"/>
  <c r="H258" s="1"/>
  <c r="H1423" i="1"/>
  <c r="H1202"/>
  <c r="H1203" s="1"/>
  <c r="G112"/>
  <c r="H114" s="1"/>
  <c r="H116" s="1"/>
  <c r="H117" s="1"/>
  <c r="G364" i="6"/>
  <c r="G365" s="1"/>
  <c r="G1886" i="7"/>
  <c r="G1887" s="1"/>
  <c r="H1888" s="1"/>
  <c r="H1890" s="1"/>
  <c r="H1891" s="1"/>
  <c r="G1942"/>
  <c r="G1943" s="1"/>
  <c r="H1944" s="1"/>
  <c r="H1383"/>
  <c r="H1392" s="1"/>
  <c r="H1393" s="1"/>
  <c r="G1291"/>
  <c r="G1292" s="1"/>
  <c r="H1873" i="1"/>
  <c r="H1414"/>
  <c r="H1319"/>
  <c r="G1165"/>
  <c r="G1166" s="1"/>
  <c r="H1165" s="1"/>
  <c r="H1167" s="1"/>
  <c r="H1168" s="1"/>
  <c r="H1116"/>
  <c r="H639"/>
  <c r="G632" i="6"/>
  <c r="G633" s="1"/>
  <c r="H634" s="1"/>
  <c r="H1924" i="7"/>
  <c r="G2341"/>
  <c r="G2342" s="1"/>
  <c r="H2343" s="1"/>
  <c r="H1532"/>
  <c r="H1533" s="1"/>
  <c r="H915"/>
  <c r="H917" s="1"/>
  <c r="H918" s="1"/>
  <c r="H919" s="1"/>
  <c r="H920" s="1"/>
  <c r="H469"/>
  <c r="H475" s="1"/>
  <c r="H476" s="1"/>
  <c r="G23"/>
  <c r="H25" s="1"/>
  <c r="H27" s="1"/>
  <c r="H28" s="1"/>
  <c r="I892" i="4"/>
  <c r="R53" i="11"/>
  <c r="U53" s="1"/>
  <c r="R52"/>
  <c r="U52" s="1"/>
  <c r="R50"/>
  <c r="U50" s="1"/>
  <c r="AC50" s="1"/>
  <c r="R41"/>
  <c r="U41" s="1"/>
  <c r="AC41" s="1"/>
  <c r="R42"/>
  <c r="U42" s="1"/>
  <c r="AC42" s="1"/>
  <c r="R40"/>
  <c r="U40" s="1"/>
  <c r="AC40" s="1"/>
  <c r="I816" i="4"/>
  <c r="I853"/>
  <c r="H2020" i="1"/>
  <c r="G883"/>
  <c r="G884" s="1"/>
  <c r="H885" s="1"/>
  <c r="H887" s="1"/>
  <c r="H888" s="1"/>
  <c r="H360" i="6"/>
  <c r="H620" i="7"/>
  <c r="G2063" i="1"/>
  <c r="H1936"/>
  <c r="G1662"/>
  <c r="G1663" s="1"/>
  <c r="H1663" s="1"/>
  <c r="H1665" s="1"/>
  <c r="H1666" s="1"/>
  <c r="G1529"/>
  <c r="G1530" s="1"/>
  <c r="H1529" s="1"/>
  <c r="H1418"/>
  <c r="H1248"/>
  <c r="H1243"/>
  <c r="H1237"/>
  <c r="G1079"/>
  <c r="H574"/>
  <c r="G244"/>
  <c r="H246" s="1"/>
  <c r="H58"/>
  <c r="H124" i="6"/>
  <c r="G1990" i="7"/>
  <c r="H2025"/>
  <c r="H2375"/>
  <c r="H1576"/>
  <c r="H1577" s="1"/>
  <c r="H1495"/>
  <c r="G1350"/>
  <c r="H1352" s="1"/>
  <c r="H816"/>
  <c r="H824" s="1"/>
  <c r="H825" s="1"/>
  <c r="G581"/>
  <c r="G582" s="1"/>
  <c r="H583" s="1"/>
  <c r="H585" s="1"/>
  <c r="H586" s="1"/>
  <c r="H520"/>
  <c r="H512"/>
  <c r="I824" i="4"/>
  <c r="H160" i="7"/>
  <c r="H164" s="1"/>
  <c r="H167" s="1"/>
  <c r="H168" s="1"/>
  <c r="I870" i="4"/>
  <c r="G667" i="7"/>
  <c r="G668" s="1"/>
  <c r="H669" s="1"/>
  <c r="H2167" i="1"/>
  <c r="H2169" s="1"/>
  <c r="H2170" s="1"/>
  <c r="H2171" s="1"/>
  <c r="H2172" s="1"/>
  <c r="H2026"/>
  <c r="G1841"/>
  <c r="G1842" s="1"/>
  <c r="H1841" s="1"/>
  <c r="H1844" s="1"/>
  <c r="H1845" s="1"/>
  <c r="H1749"/>
  <c r="G1123"/>
  <c r="H1125" s="1"/>
  <c r="G939"/>
  <c r="G321"/>
  <c r="G322" s="1"/>
  <c r="H323" s="1"/>
  <c r="H236"/>
  <c r="G684" i="6"/>
  <c r="G685" s="1"/>
  <c r="G529"/>
  <c r="H531" s="1"/>
  <c r="H533" s="1"/>
  <c r="H534" s="1"/>
  <c r="G2238" i="7"/>
  <c r="H2240" s="1"/>
  <c r="H2242" s="1"/>
  <c r="H2243" s="1"/>
  <c r="H2274"/>
  <c r="G2286"/>
  <c r="H1072"/>
  <c r="H1081" s="1"/>
  <c r="H1082" s="1"/>
  <c r="G243"/>
  <c r="G244" s="1"/>
  <c r="H245" s="1"/>
  <c r="H2110" i="1"/>
  <c r="H2008"/>
  <c r="G1792"/>
  <c r="G1793" s="1"/>
  <c r="H1792" s="1"/>
  <c r="H1795" s="1"/>
  <c r="H1796" s="1"/>
  <c r="H1741"/>
  <c r="H924"/>
  <c r="H311"/>
  <c r="H316" i="6"/>
  <c r="H326" s="1"/>
  <c r="H327" s="1"/>
  <c r="G281"/>
  <c r="G233"/>
  <c r="G234" s="1"/>
  <c r="H235" s="1"/>
  <c r="H17"/>
  <c r="R17"/>
  <c r="R22" s="1"/>
  <c r="R23" s="1"/>
  <c r="H1730" i="7"/>
  <c r="H1739" s="1"/>
  <c r="H1740" s="1"/>
  <c r="G2393"/>
  <c r="G1119"/>
  <c r="H1121" s="1"/>
  <c r="H1123" s="1"/>
  <c r="H1124" s="1"/>
  <c r="G365"/>
  <c r="H367" s="1"/>
  <c r="H369" s="1"/>
  <c r="H370" s="1"/>
  <c r="H402"/>
  <c r="H403" s="1"/>
  <c r="H406" s="1"/>
  <c r="H407" s="1"/>
  <c r="G318"/>
  <c r="H320" s="1"/>
  <c r="H322" s="1"/>
  <c r="H323" s="1"/>
  <c r="E924" i="4"/>
  <c r="E925" s="1"/>
  <c r="H299" i="8"/>
  <c r="I307"/>
  <c r="I254"/>
  <c r="I269"/>
  <c r="I276"/>
  <c r="G2032" i="7"/>
  <c r="H2033" s="1"/>
  <c r="H2014" i="1"/>
  <c r="H1285"/>
  <c r="H1287" s="1"/>
  <c r="H1288" s="1"/>
  <c r="G659"/>
  <c r="G577" i="6"/>
  <c r="H702" i="7"/>
  <c r="G714"/>
  <c r="J954"/>
  <c r="H1254" i="1"/>
  <c r="G1028"/>
  <c r="H1030" s="1"/>
  <c r="G694"/>
  <c r="H696" s="1"/>
  <c r="H698" s="1"/>
  <c r="H699" s="1"/>
  <c r="G449"/>
  <c r="H439"/>
  <c r="H353"/>
  <c r="H365" s="1"/>
  <c r="H366" s="1"/>
  <c r="G24"/>
  <c r="H26" s="1"/>
  <c r="H565" i="6"/>
  <c r="H1833" i="7"/>
  <c r="H1978"/>
  <c r="H1500"/>
  <c r="J1426" s="1"/>
  <c r="G281"/>
  <c r="H283" s="1"/>
  <c r="H285" s="1"/>
  <c r="H286" s="1"/>
  <c r="I844" i="4"/>
  <c r="I878"/>
  <c r="I900"/>
  <c r="H2119" i="1"/>
  <c r="H2121" s="1"/>
  <c r="G599"/>
  <c r="J23" i="4"/>
  <c r="J26" s="1"/>
  <c r="J27" s="1"/>
  <c r="H1929" i="1"/>
  <c r="H1563"/>
  <c r="H482"/>
  <c r="H17"/>
  <c r="K193" i="6"/>
  <c r="G1842" i="7"/>
  <c r="G2148"/>
  <c r="H1880" i="1"/>
  <c r="H1883" s="1"/>
  <c r="H1708"/>
  <c r="G1579"/>
  <c r="H1489"/>
  <c r="H1429"/>
  <c r="H1404"/>
  <c r="G988"/>
  <c r="G737"/>
  <c r="H739" s="1"/>
  <c r="H741" s="1"/>
  <c r="H742" s="1"/>
  <c r="G534"/>
  <c r="H536" s="1"/>
  <c r="H538" s="1"/>
  <c r="H539" s="1"/>
  <c r="G493"/>
  <c r="H398"/>
  <c r="H407" s="1"/>
  <c r="H408" s="1"/>
  <c r="G204"/>
  <c r="G69"/>
  <c r="G493" i="6"/>
  <c r="G439"/>
  <c r="G177"/>
  <c r="G133"/>
  <c r="G26"/>
  <c r="H2069" i="7"/>
  <c r="H1153"/>
  <c r="I225" i="8"/>
  <c r="I221"/>
  <c r="I198"/>
  <c r="I169"/>
  <c r="I173"/>
  <c r="I22"/>
  <c r="I25" s="1"/>
  <c r="I58"/>
  <c r="I61" s="1"/>
  <c r="I94"/>
  <c r="I97" s="1"/>
  <c r="I130"/>
  <c r="I133" s="1"/>
  <c r="I480" l="1"/>
  <c r="I481" s="1"/>
  <c r="I484" s="1"/>
  <c r="I485" s="1"/>
  <c r="N484" s="1"/>
  <c r="H1032" i="1"/>
  <c r="H1033" s="1"/>
  <c r="I303" i="8"/>
  <c r="I308" s="1"/>
  <c r="I310" s="1"/>
  <c r="I311" s="1"/>
  <c r="K299"/>
  <c r="K303" s="1"/>
  <c r="H2074" i="1"/>
  <c r="H2075" s="1"/>
  <c r="H2076" s="1"/>
  <c r="H2077" s="1"/>
  <c r="H2035" i="7"/>
  <c r="H2036" s="1"/>
  <c r="G1757" i="1"/>
  <c r="G1758" s="1"/>
  <c r="H1757" s="1"/>
  <c r="H1759" s="1"/>
  <c r="H1760" s="1"/>
  <c r="H1293" i="7"/>
  <c r="H1295" s="1"/>
  <c r="H1296" s="1"/>
  <c r="H237" i="6"/>
  <c r="H238" s="1"/>
  <c r="H1217" i="7"/>
  <c r="H1218" s="1"/>
  <c r="H247"/>
  <c r="H248" s="1"/>
  <c r="G1710" i="1"/>
  <c r="G1711" s="1"/>
  <c r="H1710" s="1"/>
  <c r="H1712" s="1"/>
  <c r="H1713" s="1"/>
  <c r="H1204"/>
  <c r="H1205" s="1"/>
  <c r="H1362"/>
  <c r="H1364" s="1"/>
  <c r="H1365" s="1"/>
  <c r="H2075" i="7"/>
  <c r="H2078" s="1"/>
  <c r="H2079" s="1"/>
  <c r="H671"/>
  <c r="H672" s="1"/>
  <c r="H1354"/>
  <c r="H1355" s="1"/>
  <c r="H1885" i="1"/>
  <c r="H1886" s="1"/>
  <c r="AC54" i="11"/>
  <c r="AD40"/>
  <c r="V40"/>
  <c r="V50"/>
  <c r="AD50"/>
  <c r="AD39"/>
  <c r="V39"/>
  <c r="V41"/>
  <c r="AD41"/>
  <c r="AD43"/>
  <c r="V43"/>
  <c r="AD42"/>
  <c r="V42"/>
  <c r="AD53"/>
  <c r="AF53" s="1"/>
  <c r="V53"/>
  <c r="AD52"/>
  <c r="AF52" s="1"/>
  <c r="V52"/>
  <c r="H636" i="6"/>
  <c r="H637" s="1"/>
  <c r="I901" i="4"/>
  <c r="I903" s="1"/>
  <c r="G282" i="6"/>
  <c r="H283" s="1"/>
  <c r="H285" s="1"/>
  <c r="H286" s="1"/>
  <c r="H521" i="7"/>
  <c r="H524" s="1"/>
  <c r="H525" s="1"/>
  <c r="H1980" i="1"/>
  <c r="H1982" s="1"/>
  <c r="H1983" s="1"/>
  <c r="H2206" i="7"/>
  <c r="H2207" s="1"/>
  <c r="H2028" i="1"/>
  <c r="H2029" s="1"/>
  <c r="H2030" s="1"/>
  <c r="H2031" s="1"/>
  <c r="H1127"/>
  <c r="H1128" s="1"/>
  <c r="I825" i="4"/>
  <c r="I827" s="1"/>
  <c r="H622" i="7"/>
  <c r="H623" s="1"/>
  <c r="H2345"/>
  <c r="H2346" s="1"/>
  <c r="H1166"/>
  <c r="J1090"/>
  <c r="D259" i="8"/>
  <c r="H259" s="1"/>
  <c r="I263" s="1"/>
  <c r="I277" s="1"/>
  <c r="I279" s="1"/>
  <c r="I280" s="1"/>
  <c r="N21" i="5"/>
  <c r="N23" s="1"/>
  <c r="N24" s="1"/>
  <c r="H248" i="1"/>
  <c r="H249" s="1"/>
  <c r="H686" i="6"/>
  <c r="H688" s="1"/>
  <c r="H689" s="1"/>
  <c r="H366"/>
  <c r="H369" s="1"/>
  <c r="H370" s="1"/>
  <c r="H1946" i="7"/>
  <c r="H1947" s="1"/>
  <c r="G940" i="1"/>
  <c r="H941" s="1"/>
  <c r="H943" s="1"/>
  <c r="H944" s="1"/>
  <c r="H1502" i="7"/>
  <c r="H1503" s="1"/>
  <c r="H1327" i="1"/>
  <c r="H1328" s="1"/>
  <c r="H1329" s="1"/>
  <c r="H1330" s="1"/>
  <c r="I854" i="4"/>
  <c r="I879"/>
  <c r="I881" s="1"/>
  <c r="F49" i="7" s="1"/>
  <c r="G49" s="1"/>
  <c r="H58" s="1"/>
  <c r="H61" s="1"/>
  <c r="H1256" i="1"/>
  <c r="H1257" s="1"/>
  <c r="H325"/>
  <c r="H326" s="1"/>
  <c r="G1991" i="7"/>
  <c r="H1992" s="1"/>
  <c r="H1994" s="1"/>
  <c r="H1995" s="1"/>
  <c r="H1435" i="1"/>
  <c r="H1437" s="1"/>
  <c r="H1438" s="1"/>
  <c r="G2394" i="7"/>
  <c r="H2395" s="1"/>
  <c r="H2397" s="1"/>
  <c r="H2398" s="1"/>
  <c r="G2287"/>
  <c r="H2288" s="1"/>
  <c r="H2290" s="1"/>
  <c r="H2291" s="1"/>
  <c r="G1080" i="1"/>
  <c r="H1080" s="1"/>
  <c r="H1082" s="1"/>
  <c r="H1083" s="1"/>
  <c r="H1938"/>
  <c r="H1940" s="1"/>
  <c r="H1941" s="1"/>
  <c r="G178" i="6"/>
  <c r="H179" s="1"/>
  <c r="H181" s="1"/>
  <c r="H182" s="1"/>
  <c r="G70" i="1"/>
  <c r="H71" s="1"/>
  <c r="H73" s="1"/>
  <c r="H74" s="1"/>
  <c r="G134" i="6"/>
  <c r="H135" s="1"/>
  <c r="H137" s="1"/>
  <c r="H138" s="1"/>
  <c r="G494"/>
  <c r="H495" s="1"/>
  <c r="H497" s="1"/>
  <c r="H498" s="1"/>
  <c r="G494" i="1"/>
  <c r="H495" s="1"/>
  <c r="H497" s="1"/>
  <c r="H498" s="1"/>
  <c r="G1580"/>
  <c r="H1579" s="1"/>
  <c r="H1581" s="1"/>
  <c r="H1582" s="1"/>
  <c r="G2149" i="7"/>
  <c r="H2150" s="1"/>
  <c r="H2152" s="1"/>
  <c r="H2153" s="1"/>
  <c r="G715"/>
  <c r="H716" s="1"/>
  <c r="H717" s="1"/>
  <c r="H718" s="1"/>
  <c r="H719" s="1"/>
  <c r="H720" s="1"/>
  <c r="G27" i="6"/>
  <c r="H28" s="1"/>
  <c r="H30" s="1"/>
  <c r="H31" s="1"/>
  <c r="G440"/>
  <c r="H441" s="1"/>
  <c r="H443" s="1"/>
  <c r="H444" s="1"/>
  <c r="G989" i="1"/>
  <c r="H990" s="1"/>
  <c r="H992" s="1"/>
  <c r="H993" s="1"/>
  <c r="H2122"/>
  <c r="H2123" s="1"/>
  <c r="H2124" s="1"/>
  <c r="G450"/>
  <c r="H451" s="1"/>
  <c r="H453" s="1"/>
  <c r="H454" s="1"/>
  <c r="G660"/>
  <c r="H661" s="1"/>
  <c r="H663" s="1"/>
  <c r="H664" s="1"/>
  <c r="I226" i="8"/>
  <c r="I229" s="1"/>
  <c r="I230" s="1"/>
  <c r="H1531" i="1"/>
  <c r="H1532" s="1"/>
  <c r="H28"/>
  <c r="H29" s="1"/>
  <c r="G1843" i="7"/>
  <c r="H1844" s="1"/>
  <c r="H1846" s="1"/>
  <c r="H1847" s="1"/>
  <c r="G600" i="1"/>
  <c r="H601" s="1"/>
  <c r="H603" s="1"/>
  <c r="H604" s="1"/>
  <c r="K590" s="1"/>
  <c r="G205"/>
  <c r="H206" s="1"/>
  <c r="H208" s="1"/>
  <c r="H209" s="1"/>
  <c r="G578" i="6"/>
  <c r="H579" s="1"/>
  <c r="H581" s="1"/>
  <c r="H582" s="1"/>
  <c r="I199" i="8"/>
  <c r="I200" s="1"/>
  <c r="I174"/>
  <c r="I177" s="1"/>
  <c r="I178" s="1"/>
  <c r="R485" l="1"/>
  <c r="Q485"/>
  <c r="P485"/>
  <c r="P486" s="1"/>
  <c r="P487" s="1"/>
  <c r="X485"/>
  <c r="W485"/>
  <c r="V485"/>
  <c r="U485"/>
  <c r="T485"/>
  <c r="S485"/>
  <c r="S486" s="1"/>
  <c r="S487" s="1"/>
  <c r="AN54" i="11"/>
  <c r="AN56" s="1"/>
  <c r="AL42"/>
  <c r="AM42"/>
  <c r="AL43"/>
  <c r="AM43"/>
  <c r="AL39"/>
  <c r="AM39"/>
  <c r="AL40"/>
  <c r="AM40"/>
  <c r="AL41"/>
  <c r="AM41"/>
  <c r="AL50"/>
  <c r="AM50"/>
  <c r="H1168" i="7"/>
  <c r="H1169" s="1"/>
  <c r="AE52" i="11"/>
  <c r="AG52" s="1"/>
  <c r="X52"/>
  <c r="AE53"/>
  <c r="AG53" s="1"/>
  <c r="X53"/>
  <c r="AD54"/>
  <c r="H431" i="8" s="1"/>
  <c r="V54" i="11"/>
  <c r="H428" i="8" s="1"/>
  <c r="H1258" i="1"/>
  <c r="H1259" s="1"/>
  <c r="T486" i="8" l="1"/>
  <c r="T487" s="1"/>
  <c r="T489" s="1"/>
  <c r="V486"/>
  <c r="V487" s="1"/>
  <c r="X486"/>
  <c r="X487" s="1"/>
  <c r="X488" s="1"/>
  <c r="Q486"/>
  <c r="Q487" s="1"/>
  <c r="Q488" s="1"/>
  <c r="T488"/>
  <c r="S488"/>
  <c r="U486"/>
  <c r="U487" s="1"/>
  <c r="W486"/>
  <c r="W487" s="1"/>
  <c r="R486"/>
  <c r="R487" s="1"/>
  <c r="AM54" i="11"/>
  <c r="AJ58" s="1"/>
  <c r="AL54"/>
  <c r="AJ57" s="1"/>
  <c r="Y52"/>
  <c r="AB52" s="1"/>
  <c r="AA52"/>
  <c r="Y53"/>
  <c r="AB53" s="1"/>
  <c r="AA53"/>
  <c r="I437" i="8"/>
  <c r="I442" s="1"/>
  <c r="I445" s="1"/>
  <c r="I446" s="1"/>
  <c r="X489" l="1"/>
  <c r="X490" s="1"/>
  <c r="V488"/>
  <c r="Q489"/>
  <c r="P488"/>
  <c r="P490" s="1"/>
  <c r="T490"/>
  <c r="U488"/>
  <c r="U489"/>
  <c r="R488"/>
  <c r="R489"/>
  <c r="W488"/>
  <c r="W489"/>
  <c r="S489"/>
  <c r="S490" s="1"/>
  <c r="Q490"/>
  <c r="V489"/>
  <c r="Z52" i="11"/>
  <c r="AC52" s="1"/>
  <c r="AJ59"/>
  <c r="AJ60" s="1"/>
  <c r="Z53"/>
  <c r="AC53" s="1"/>
  <c r="V490" i="8" l="1"/>
  <c r="W490"/>
  <c r="R490"/>
  <c r="U490"/>
  <c r="N492" l="1"/>
  <c r="B485" s="1"/>
</calcChain>
</file>

<file path=xl/sharedStrings.xml><?xml version="1.0" encoding="utf-8"?>
<sst xmlns="http://schemas.openxmlformats.org/spreadsheetml/2006/main" count="11191" uniqueCount="2474">
  <si>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</si>
  <si>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</si>
  <si>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</si>
  <si>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</si>
  <si>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</si>
  <si>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</si>
  <si>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</si>
  <si>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</si>
  <si>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</si>
  <si>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</si>
  <si>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</si>
  <si>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</si>
  <si>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</si>
  <si>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</si>
  <si>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</si>
  <si>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</si>
  <si>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</si>
  <si>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</si>
  <si>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</si>
  <si>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</si>
  <si>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</si>
  <si>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</si>
  <si>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</si>
  <si>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</si>
  <si>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</si>
  <si>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</si>
  <si>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</si>
  <si>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</si>
  <si>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</si>
  <si>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</si>
  <si>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</si>
  <si>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</si>
  <si>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</si>
  <si>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</si>
  <si>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</si>
  <si>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</si>
  <si>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</si>
  <si>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</si>
  <si>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</si>
  <si>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</si>
  <si>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</si>
  <si>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</si>
  <si>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</si>
  <si>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</si>
  <si>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</si>
  <si>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</si>
  <si>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</si>
  <si>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</si>
  <si>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</si>
  <si>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</si>
  <si>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</si>
  <si>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</si>
  <si>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</si>
  <si>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</si>
  <si>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</si>
  <si>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</si>
  <si>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</si>
  <si>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</si>
  <si>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</si>
  <si>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</si>
  <si>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</si>
  <si>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</si>
  <si>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</si>
  <si>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</si>
  <si>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</si>
  <si>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</si>
  <si>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</si>
  <si>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</si>
  <si>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</si>
  <si>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</si>
  <si>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</si>
  <si>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</si>
  <si>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</si>
  <si>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</si>
  <si>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</si>
  <si>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</si>
  <si>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</si>
  <si>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</si>
  <si>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</si>
  <si>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</si>
  <si>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</si>
  <si>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</si>
  <si>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</si>
  <si>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</si>
  <si>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</si>
  <si>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</si>
  <si>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</si>
  <si>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</si>
  <si>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</si>
  <si>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</si>
  <si>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</si>
  <si>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</si>
  <si>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</si>
  <si>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</si>
  <si>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</si>
  <si>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</si>
  <si>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</si>
  <si>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</si>
  <si>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</si>
  <si>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</si>
  <si>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</si>
  <si>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</si>
  <si>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</si>
  <si>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</si>
  <si>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</si>
  <si>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</si>
  <si>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</si>
  <si>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</si>
  <si>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</si>
  <si>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</si>
  <si>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</si>
  <si>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</si>
  <si>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</si>
  <si>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</si>
  <si>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</si>
  <si>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</si>
  <si>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</si>
  <si>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</si>
  <si>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</si>
  <si>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</si>
  <si>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</si>
  <si>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</si>
  <si>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</si>
  <si>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</si>
  <si>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</si>
  <si>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</si>
  <si>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</si>
  <si>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</si>
  <si>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</si>
  <si>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</si>
  <si>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</si>
  <si>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</si>
  <si>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</si>
  <si>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</si>
  <si>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</si>
  <si>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</si>
  <si>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</si>
  <si>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</si>
  <si>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</si>
  <si>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</si>
  <si>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</si>
  <si>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</si>
  <si>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</si>
  <si>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</si>
  <si>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</si>
  <si>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</si>
  <si>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</si>
  <si>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</si>
  <si>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</si>
  <si>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</si>
  <si>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</si>
  <si>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</si>
  <si>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</si>
  <si>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</si>
  <si>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</si>
  <si>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</si>
  <si>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</si>
  <si>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</si>
  <si>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</si>
  <si>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</si>
  <si>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</si>
  <si>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</si>
  <si>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</si>
  <si>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</si>
  <si>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</si>
  <si>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</si>
  <si>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</si>
  <si>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</si>
  <si>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</si>
  <si>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</si>
  <si>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</si>
  <si>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</si>
  <si>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</si>
  <si>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</si>
  <si>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</si>
  <si>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</si>
  <si>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</si>
  <si>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</si>
  <si>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</si>
  <si>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</si>
  <si>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</si>
  <si>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</si>
  <si>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</si>
  <si>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</si>
  <si>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</si>
  <si>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</si>
  <si>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</si>
  <si>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</si>
  <si>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</si>
  <si>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</si>
  <si>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</si>
  <si>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</si>
  <si>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</si>
  <si>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</si>
  <si>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</si>
  <si>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</si>
  <si>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</si>
  <si>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</si>
  <si>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</si>
  <si>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</si>
  <si>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</si>
  <si>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</si>
  <si>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</si>
  <si>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</si>
  <si>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</si>
  <si>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</si>
  <si>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</si>
  <si>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</si>
  <si>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</si>
  <si>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</si>
  <si>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</si>
  <si>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</si>
  <si>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</si>
  <si>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</si>
  <si>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</si>
  <si>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</si>
  <si>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</si>
  <si>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</si>
  <si>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</si>
  <si>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</si>
  <si>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</si>
  <si>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</si>
  <si>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</si>
  <si>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</si>
  <si>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</si>
  <si>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</si>
  <si>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</si>
  <si>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</si>
  <si>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</si>
  <si>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</si>
  <si>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</si>
  <si>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</si>
  <si>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</si>
  <si>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</si>
  <si>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</si>
  <si>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</si>
  <si>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</si>
  <si>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</si>
  <si>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</si>
  <si>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</si>
  <si>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</si>
  <si>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</si>
  <si>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</si>
  <si>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</si>
  <si>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</si>
  <si>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</si>
  <si>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</si>
  <si>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</si>
  <si>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</si>
  <si>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</si>
  <si>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</si>
  <si>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</si>
  <si>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</si>
  <si>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</si>
  <si>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</si>
  <si>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</si>
  <si>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</si>
  <si>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</si>
  <si>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</si>
  <si>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</si>
  <si>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</si>
  <si>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</si>
  <si>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</si>
  <si>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</si>
  <si>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</si>
  <si>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</si>
  <si>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</si>
  <si>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</si>
  <si>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</si>
  <si>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</si>
  <si>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</si>
  <si>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</si>
  <si>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</si>
  <si>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</si>
  <si>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</si>
  <si>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</si>
  <si>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</si>
  <si>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</si>
  <si>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</si>
  <si>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</si>
  <si>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</si>
  <si>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</si>
  <si>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</si>
  <si>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</si>
  <si>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</si>
  <si>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</si>
  <si>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</si>
  <si>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</si>
  <si>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</si>
  <si>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</si>
  <si>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</si>
  <si>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</si>
  <si>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</si>
  <si>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</si>
  <si>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</si>
  <si>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</si>
  <si>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</si>
  <si>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</si>
  <si>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</si>
  <si>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</si>
  <si>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</si>
  <si>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</si>
  <si>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</si>
  <si>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</si>
  <si>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</si>
  <si>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</si>
  <si>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</si>
  <si>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</si>
  <si>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</si>
  <si>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</si>
  <si>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</si>
  <si>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</si>
  <si>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</si>
  <si>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</si>
  <si>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</si>
  <si>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</si>
  <si>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</si>
  <si>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</si>
  <si>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</si>
  <si>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</si>
  <si>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</si>
  <si>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</si>
  <si>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</si>
  <si>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</si>
  <si>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</si>
  <si>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</si>
  <si>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</si>
  <si>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</si>
  <si>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</si>
  <si>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</si>
  <si>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</si>
  <si>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</si>
  <si>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</si>
  <si>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</si>
  <si>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</si>
  <si>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</si>
  <si>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</si>
  <si>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</si>
  <si>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</si>
  <si>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</si>
  <si>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</si>
  <si>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</si>
  <si>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</si>
  <si>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</si>
  <si>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</si>
  <si>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</si>
  <si>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</si>
  <si>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</si>
  <si>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</si>
  <si>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</si>
  <si>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</si>
  <si>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</si>
  <si>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</si>
  <si>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</si>
  <si>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</si>
  <si>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</si>
  <si>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</si>
  <si>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</si>
  <si>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</si>
  <si>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</si>
  <si>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</si>
  <si>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</si>
  <si>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</si>
  <si>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</si>
  <si>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</si>
  <si>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</si>
  <si>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</si>
  <si>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</si>
  <si>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</si>
  <si>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</si>
  <si>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</si>
  <si>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</si>
  <si>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</si>
  <si>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</si>
  <si>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</si>
  <si>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</si>
  <si>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</si>
  <si>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</si>
  <si>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</si>
  <si>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</si>
  <si>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</si>
  <si>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</si>
  <si>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</si>
  <si>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</si>
  <si>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</si>
  <si>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</si>
  <si>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</si>
  <si>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</si>
  <si>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</si>
  <si>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</si>
  <si>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</si>
  <si>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</si>
  <si>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</si>
  <si>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</si>
  <si>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</si>
  <si>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</si>
  <si>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</si>
  <si>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</si>
  <si>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</si>
  <si>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</si>
  <si>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</si>
  <si>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</si>
  <si>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</si>
  <si>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</si>
  <si>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</si>
  <si>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</si>
  <si>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</si>
  <si>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</si>
  <si>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</si>
  <si>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</si>
  <si>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</si>
  <si>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</si>
  <si>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</si>
  <si>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</si>
  <si>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</si>
  <si>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</si>
  <si>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</si>
  <si>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</si>
  <si>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</si>
  <si>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</si>
  <si>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</si>
  <si>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</si>
  <si>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</si>
  <si>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</si>
  <si>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</si>
  <si>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</si>
  <si>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</si>
  <si>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</si>
  <si>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</si>
  <si>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</si>
  <si>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</si>
  <si>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</si>
  <si>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</si>
  <si>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</si>
  <si>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</si>
  <si>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</si>
  <si>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</si>
  <si>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</si>
  <si>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</si>
  <si>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</si>
  <si>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</si>
  <si>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</si>
  <si>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</si>
  <si>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</si>
  <si>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</si>
  <si>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</si>
  <si>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</si>
  <si>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</si>
  <si>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</si>
  <si>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</si>
  <si>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</si>
  <si>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</si>
  <si>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</si>
  <si>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</si>
  <si>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</si>
  <si>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</si>
  <si>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</si>
  <si>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</si>
  <si>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</si>
  <si>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</si>
  <si>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</si>
  <si>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</si>
  <si>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</si>
  <si>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</si>
  <si>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</si>
  <si>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</si>
  <si>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</si>
  <si>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</si>
  <si>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</si>
  <si>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</si>
  <si>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</si>
  <si>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</si>
  <si>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</si>
  <si>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</si>
  <si>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</si>
  <si>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</si>
  <si>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</si>
  <si>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</si>
  <si>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</si>
  <si>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</si>
  <si>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</si>
  <si>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</si>
  <si>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</si>
  <si>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</si>
  <si>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</si>
  <si>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</si>
  <si>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</si>
  <si>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</si>
  <si>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</si>
  <si>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</si>
  <si>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</si>
  <si>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</si>
  <si>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</si>
  <si>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</si>
  <si>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</si>
  <si>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</si>
  <si>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</si>
  <si>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</si>
  <si>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</si>
  <si>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</si>
  <si>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</si>
  <si>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</si>
  <si>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</si>
  <si>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</si>
  <si>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</si>
  <si>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</si>
  <si>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</si>
  <si>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</si>
  <si>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</si>
  <si>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</si>
  <si>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</si>
  <si>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</si>
  <si>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</si>
  <si>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</si>
  <si>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</si>
  <si>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</si>
  <si>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</si>
  <si>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</si>
  <si>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</si>
  <si>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</si>
  <si>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</si>
  <si>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</si>
  <si>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</si>
  <si>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</si>
  <si>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</si>
  <si>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</si>
  <si>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</si>
  <si>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</si>
  <si>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</si>
  <si>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</si>
  <si>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</si>
  <si>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</si>
  <si>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</si>
  <si>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</si>
  <si>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</si>
  <si>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</si>
  <si>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</si>
  <si>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</si>
  <si>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</si>
  <si>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</si>
  <si>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</si>
  <si>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</si>
  <si>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</si>
  <si>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</si>
  <si>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</si>
  <si>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</si>
  <si>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</si>
  <si>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</si>
  <si>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</si>
  <si>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</si>
  <si>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</si>
  <si>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</si>
  <si>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</si>
  <si>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</si>
  <si>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</si>
  <si>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</si>
  <si>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</si>
  <si>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</si>
  <si>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</si>
  <si>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</si>
  <si>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</si>
  <si>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</si>
  <si>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</si>
  <si>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</si>
  <si>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</si>
  <si>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</si>
  <si>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</si>
  <si>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</si>
  <si>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</si>
  <si>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</si>
  <si>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</si>
  <si>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</si>
  <si>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</si>
  <si>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</si>
  <si>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</si>
  <si>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</si>
  <si>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</si>
  <si>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</si>
  <si>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</si>
  <si>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</si>
  <si>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</si>
  <si>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</si>
  <si>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</si>
  <si>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</si>
  <si>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</si>
  <si>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</si>
  <si>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</si>
  <si>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</si>
  <si>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</si>
  <si>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</si>
  <si>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</si>
  <si>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</si>
  <si>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</si>
  <si>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</si>
  <si>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</si>
  <si>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</si>
  <si>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</si>
  <si>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</si>
  <si>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</si>
  <si>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</si>
  <si>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</si>
  <si>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</si>
  <si>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</si>
  <si>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</si>
  <si>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</si>
  <si>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</si>
  <si>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</si>
  <si>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</si>
  <si>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</si>
  <si>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</si>
  <si>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</si>
  <si>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</si>
  <si>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</si>
  <si>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</si>
  <si>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</si>
  <si>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</si>
  <si>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</si>
  <si>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</si>
  <si>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</si>
  <si>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</si>
  <si>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</si>
  <si>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</si>
  <si>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</si>
  <si>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</si>
  <si>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</si>
  <si>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</si>
  <si>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</si>
  <si>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</si>
  <si>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</si>
  <si>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</si>
  <si>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</si>
  <si>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</si>
  <si>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</si>
  <si>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</si>
  <si>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</si>
  <si>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</si>
  <si>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</si>
  <si>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</si>
  <si>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</si>
  <si>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</si>
  <si>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</si>
  <si>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</si>
  <si>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</si>
  <si>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</si>
  <si>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  <family val="2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</si>
  <si>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</si>
  <si>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</si>
  <si>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</si>
  <si>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</si>
  <si>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</si>
  <si>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</si>
  <si>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</si>
  <si>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</si>
  <si>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</si>
  <si>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</si>
  <si>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</si>
  <si>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</si>
  <si>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</si>
  <si>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</si>
  <si>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</si>
  <si>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</si>
  <si>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</si>
  <si>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</si>
  <si>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</si>
  <si>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</si>
  <si>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</si>
  <si>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</si>
  <si>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</si>
  <si>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</si>
  <si>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</si>
  <si>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</si>
  <si>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</si>
  <si>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</si>
  <si>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</si>
  <si>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</si>
  <si>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</si>
  <si>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</si>
  <si>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</si>
  <si>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</si>
  <si>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</si>
  <si>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</si>
  <si>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</si>
  <si>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</si>
  <si>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</si>
  <si>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</si>
  <si>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</si>
  <si>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</si>
  <si>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</si>
  <si>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</si>
  <si>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</si>
  <si>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</si>
  <si>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</si>
  <si>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</si>
  <si>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</si>
  <si>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</si>
  <si>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</si>
  <si>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</si>
  <si>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</si>
  <si>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</si>
  <si>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</si>
  <si>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</si>
  <si>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</si>
  <si>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</si>
  <si>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</si>
  <si>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</si>
  <si>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</si>
  <si>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</si>
  <si>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</si>
  <si>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</si>
  <si>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</si>
  <si>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</si>
  <si>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</si>
  <si>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</si>
  <si>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</si>
  <si>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</si>
  <si>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</si>
  <si>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</si>
  <si>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</si>
  <si>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</si>
  <si>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</si>
  <si>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</si>
  <si>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</si>
  <si>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</si>
  <si>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</si>
  <si>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</si>
  <si>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</si>
  <si>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</si>
  <si>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</si>
  <si>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</si>
  <si>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</si>
  <si>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</si>
  <si>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</si>
  <si>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</si>
  <si>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</si>
  <si>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</si>
  <si>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</si>
  <si>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</si>
  <si>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</si>
  <si>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</si>
  <si>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</si>
  <si>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</si>
  <si>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</si>
  <si>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</si>
  <si>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</si>
  <si>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</si>
  <si>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</si>
  <si>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</si>
  <si>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</si>
  <si>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</si>
  <si>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</si>
  <si>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</si>
  <si>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</si>
  <si>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</si>
  <si>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</si>
  <si>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</si>
  <si>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</si>
  <si>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</si>
  <si>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</si>
  <si>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</si>
  <si>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</si>
  <si>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</si>
  <si>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</si>
  <si>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</si>
  <si>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</si>
  <si>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</si>
  <si>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</si>
  <si>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</si>
  <si>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</si>
  <si>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</si>
  <si>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</si>
  <si>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</si>
  <si>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</si>
  <si>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</si>
  <si>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</si>
  <si>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</si>
  <si>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</si>
  <si>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</si>
  <si>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</si>
  <si>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</si>
  <si>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</si>
  <si>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</si>
  <si>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</si>
  <si>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</si>
  <si>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</si>
  <si>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</si>
  <si>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</si>
  <si>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</si>
  <si>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</si>
  <si>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</si>
  <si>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</si>
  <si>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</si>
  <si>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</si>
  <si>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</si>
  <si>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</si>
  <si>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</si>
  <si>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</si>
  <si>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</si>
  <si>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</si>
  <si>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</si>
  <si>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</si>
  <si>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</si>
  <si>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</si>
  <si>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</si>
  <si>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</si>
  <si>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</si>
  <si>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</si>
  <si>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</si>
  <si>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</si>
  <si>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</si>
  <si>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</si>
  <si>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</si>
  <si>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</si>
  <si>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</si>
  <si>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</si>
  <si>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</si>
  <si>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</si>
  <si>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</si>
  <si>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</si>
  <si>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</si>
  <si>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</si>
  <si>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</si>
  <si>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</si>
  <si>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</si>
  <si>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</si>
  <si>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</si>
  <si>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</si>
  <si>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</si>
  <si>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</si>
  <si>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</si>
  <si>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</si>
  <si>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</si>
  <si>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</si>
  <si>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</si>
  <si>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</si>
  <si>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</si>
  <si>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</si>
  <si>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</si>
  <si>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</si>
  <si>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</si>
  <si>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</si>
  <si>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</si>
  <si>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</si>
  <si>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</si>
  <si>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</si>
  <si>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</si>
  <si>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</si>
  <si>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</si>
  <si>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</si>
  <si>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</si>
  <si>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</si>
  <si>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</si>
  <si>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</si>
  <si>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</si>
  <si>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</si>
  <si>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</si>
  <si>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</si>
  <si>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</si>
  <si>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</si>
  <si>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</si>
  <si>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</si>
  <si>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</si>
  <si>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</si>
  <si>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</si>
  <si>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</si>
  <si>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</si>
  <si>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</si>
  <si>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</si>
  <si>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</si>
  <si>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</si>
  <si>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</si>
  <si>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</si>
  <si>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</si>
  <si>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</si>
  <si>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</si>
  <si>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</si>
  <si>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</si>
  <si>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</si>
  <si>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</si>
  <si>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</si>
  <si>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</si>
  <si>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</si>
  <si>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</si>
  <si>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</si>
  <si>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</si>
  <si>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</si>
  <si>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</si>
  <si>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</si>
  <si>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</si>
  <si>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</si>
  <si>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</si>
  <si>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</si>
  <si>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</si>
  <si>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</si>
  <si>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</si>
  <si>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</si>
  <si>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</si>
  <si>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</si>
  <si>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</si>
  <si>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</si>
  <si>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</si>
  <si>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</si>
  <si>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</si>
  <si>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</si>
  <si>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</si>
  <si>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</si>
  <si>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</si>
  <si>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</si>
  <si>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</si>
  <si>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</si>
  <si>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</si>
  <si>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</si>
  <si>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</si>
  <si>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</si>
  <si>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</si>
  <si>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</si>
  <si>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</si>
  <si>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</si>
  <si>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</si>
  <si>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</si>
  <si>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</si>
  <si>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</si>
  <si>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</si>
  <si>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</si>
  <si>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</si>
  <si>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</si>
  <si>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</si>
  <si>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</si>
  <si>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</si>
  <si>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</si>
  <si>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</si>
  <si>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</si>
  <si>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</si>
  <si>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</si>
  <si>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</si>
  <si>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</si>
  <si>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</si>
  <si>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</si>
  <si>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</si>
  <si>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</si>
  <si>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</si>
  <si>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</si>
  <si>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</si>
  <si>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</si>
  <si>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</si>
  <si>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</si>
  <si>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</si>
  <si>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</si>
  <si>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</si>
  <si>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</si>
  <si>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</si>
  <si>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</si>
  <si>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</si>
  <si>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</si>
  <si>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</si>
  <si>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</si>
  <si>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</si>
  <si>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</si>
  <si>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</si>
  <si>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</si>
  <si>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</si>
  <si>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</si>
  <si>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</si>
  <si>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</si>
  <si>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</si>
  <si>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</si>
  <si>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</si>
  <si>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</si>
  <si>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</si>
  <si>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</si>
  <si>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</si>
  <si>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</si>
  <si>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</si>
  <si>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</si>
  <si>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</si>
  <si>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</si>
  <si>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</si>
  <si>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</si>
  <si>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</si>
  <si>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</si>
  <si>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</si>
  <si>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</si>
  <si>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</si>
  <si>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</si>
  <si>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</si>
  <si>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</si>
  <si>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</si>
  <si>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</si>
  <si>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</si>
  <si>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</si>
  <si>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</si>
  <si>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</si>
  <si>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</si>
  <si>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</si>
  <si>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</si>
  <si>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</si>
  <si>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</si>
  <si>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</si>
  <si>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</si>
  <si>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</si>
  <si>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</si>
  <si>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</si>
  <si>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</si>
  <si>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</si>
  <si>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</si>
  <si>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</si>
  <si>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</si>
  <si>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</si>
  <si>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</si>
  <si>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</si>
  <si>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</si>
  <si>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</si>
  <si>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</si>
  <si>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</si>
  <si>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</si>
  <si>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</si>
  <si>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</si>
  <si>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</si>
  <si>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</si>
  <si>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</si>
  <si>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</si>
  <si>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</si>
  <si>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</si>
  <si>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</si>
  <si>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</si>
  <si>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</si>
  <si>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</si>
  <si>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</si>
  <si>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</si>
  <si>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</si>
  <si>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</si>
  <si>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</si>
  <si>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</si>
  <si>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</si>
  <si>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</si>
  <si>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</si>
  <si>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</si>
  <si>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</si>
  <si>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</si>
  <si>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</si>
  <si>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</si>
  <si>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</si>
  <si>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</si>
  <si>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</si>
  <si>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</si>
  <si>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</si>
  <si>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</si>
  <si>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</si>
  <si>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</si>
  <si>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</si>
  <si>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</si>
  <si>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</si>
  <si>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</si>
  <si>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</si>
  <si>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</si>
  <si>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</si>
  <si>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</si>
  <si>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</si>
  <si>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</si>
  <si>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</si>
  <si>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</si>
  <si>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</si>
  <si>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</si>
  <si>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</si>
  <si>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</si>
  <si>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</si>
  <si>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</si>
  <si>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</si>
  <si>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</si>
  <si>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</si>
  <si>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</si>
  <si>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</si>
  <si>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</si>
  <si>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</si>
  <si>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</si>
  <si>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</si>
  <si>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</si>
  <si>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</si>
  <si>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</si>
  <si>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</si>
  <si>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</si>
  <si>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</si>
  <si>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</si>
  <si>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</si>
  <si>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</si>
  <si>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</si>
  <si>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</si>
  <si>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</si>
  <si>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</si>
  <si>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</si>
  <si>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</si>
  <si>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</si>
  <si>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</si>
  <si>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</si>
  <si>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</si>
  <si>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</si>
  <si>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</si>
  <si>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</si>
  <si>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</si>
  <si>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</si>
  <si>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</si>
  <si>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</si>
  <si>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</si>
  <si>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</si>
  <si>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</si>
  <si>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</si>
  <si>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</si>
  <si>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</si>
  <si>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</si>
  <si>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</si>
  <si>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</si>
  <si>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</si>
  <si>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</si>
  <si>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</si>
  <si>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</si>
  <si>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</si>
  <si>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</si>
  <si>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</si>
  <si>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</si>
  <si>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</si>
  <si>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</si>
  <si>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</si>
  <si>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</si>
  <si>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</si>
  <si>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</si>
  <si>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</si>
  <si>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</si>
  <si>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</si>
  <si>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</si>
  <si>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</si>
  <si>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</si>
  <si>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</si>
  <si>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</si>
  <si>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</si>
  <si>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</si>
  <si>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</si>
  <si>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</si>
  <si>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</si>
  <si>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</si>
  <si>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</si>
  <si>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</si>
  <si>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</si>
  <si>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</si>
  <si>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</si>
  <si>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</si>
  <si>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</si>
  <si>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</si>
  <si>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</si>
  <si>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</si>
  <si>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</si>
  <si>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</si>
  <si>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</si>
  <si>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</si>
  <si>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</si>
  <si>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</si>
  <si>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</si>
  <si>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</si>
  <si>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</si>
  <si>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</si>
  <si>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</si>
  <si>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</si>
  <si>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</si>
  <si>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</si>
  <si>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</si>
  <si>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</si>
  <si>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</si>
  <si>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</si>
  <si>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</si>
  <si>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</si>
  <si>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</si>
  <si>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</si>
  <si>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</si>
  <si>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</si>
  <si>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</si>
  <si>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</si>
  <si>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</si>
  <si>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</si>
  <si>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</si>
  <si>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</si>
  <si>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</si>
  <si>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</si>
  <si>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</si>
  <si>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</si>
  <si>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</si>
  <si>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</si>
  <si>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</si>
  <si>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</si>
  <si>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</si>
  <si>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</si>
  <si>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</si>
  <si>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</si>
  <si>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</si>
  <si>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</si>
  <si>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</si>
  <si>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</si>
  <si>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</si>
  <si>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</si>
  <si>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</si>
  <si>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</si>
  <si>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</si>
  <si>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</si>
  <si>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</si>
  <si>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</si>
  <si>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</si>
  <si>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</si>
  <si>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</si>
  <si>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</si>
  <si>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</si>
  <si>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</si>
  <si>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</si>
  <si>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</si>
  <si>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</si>
  <si>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</si>
  <si>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</si>
  <si>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</si>
  <si>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</si>
  <si>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</si>
  <si>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</si>
  <si>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</si>
  <si>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</si>
  <si>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</si>
  <si>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</si>
  <si>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</si>
  <si>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</si>
  <si>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</si>
  <si>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</si>
  <si>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</si>
  <si>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</si>
  <si>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</si>
  <si>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</si>
  <si>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</si>
  <si>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</si>
  <si>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</si>
  <si>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</si>
  <si>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</si>
  <si>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</si>
  <si>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</si>
  <si>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</si>
  <si>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</si>
  <si>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</si>
  <si>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</si>
  <si>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</si>
  <si>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</si>
  <si>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</si>
  <si>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</si>
  <si>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</si>
  <si>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</si>
  <si>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</si>
  <si>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</si>
  <si>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</si>
  <si>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</si>
  <si>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</si>
  <si>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</si>
  <si>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</si>
  <si>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</si>
  <si>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</si>
  <si>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</si>
  <si>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</si>
  <si>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</si>
  <si>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</si>
  <si>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</si>
  <si>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</si>
  <si>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</si>
  <si>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</si>
  <si>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</si>
  <si>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</si>
  <si>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</si>
  <si>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</si>
  <si>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</si>
  <si>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</si>
  <si>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</si>
  <si>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</si>
  <si>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</si>
  <si>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</si>
  <si>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</si>
  <si>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</si>
  <si>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</si>
  <si>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</si>
  <si>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</si>
  <si>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</si>
  <si>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</si>
  <si>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</si>
  <si>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</si>
  <si>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</si>
  <si>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</si>
  <si>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</si>
  <si>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</si>
  <si>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</si>
  <si>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</si>
  <si>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</si>
  <si>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</si>
  <si>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</si>
  <si>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</si>
  <si>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</si>
  <si>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</si>
  <si>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</si>
  <si>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</si>
  <si>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</si>
  <si>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</si>
  <si>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</si>
  <si>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</si>
  <si>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</si>
  <si>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</si>
  <si>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</si>
  <si>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</si>
  <si>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</si>
  <si>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</si>
  <si>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</si>
  <si>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</si>
  <si>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</si>
  <si>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</si>
  <si>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</si>
  <si>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</si>
  <si>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</si>
  <si>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</si>
  <si>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</si>
  <si>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</si>
  <si>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</si>
  <si>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</si>
  <si>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</si>
  <si>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</si>
  <si>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</si>
  <si>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</si>
  <si>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</si>
  <si>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</si>
  <si>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</si>
  <si>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</si>
  <si>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</si>
  <si>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</si>
  <si>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</si>
  <si>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</si>
  <si>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</si>
  <si>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</si>
  <si>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</si>
  <si>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</si>
  <si>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</si>
  <si>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</si>
  <si>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</si>
  <si>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</si>
  <si>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</si>
  <si>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</si>
  <si>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</si>
  <si>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</si>
  <si>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</si>
  <si>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</si>
  <si>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</si>
  <si>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</si>
  <si>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</si>
  <si>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</si>
  <si>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</si>
  <si>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</si>
  <si>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</si>
  <si>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</si>
  <si>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</si>
  <si>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</si>
  <si>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</si>
  <si>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</si>
  <si>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</si>
  <si>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</si>
  <si>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</si>
  <si>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</si>
  <si>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</si>
  <si>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</si>
  <si>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</si>
  <si>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</si>
  <si>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</si>
  <si>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</si>
  <si>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</si>
  <si>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</si>
  <si>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</si>
  <si>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</si>
  <si>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</si>
  <si>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</si>
  <si>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</si>
  <si>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</si>
  <si>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</si>
  <si>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</si>
  <si>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</si>
  <si>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</si>
  <si>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</si>
  <si>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</si>
  <si>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</si>
  <si>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</si>
  <si>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</si>
  <si>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</si>
  <si>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</si>
  <si>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</si>
  <si>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</si>
  <si>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</si>
  <si>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</si>
  <si>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</si>
  <si>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</si>
  <si>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</si>
  <si>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</si>
  <si>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</si>
  <si>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</si>
  <si>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</si>
  <si>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</si>
  <si>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</si>
  <si>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</si>
  <si>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</si>
  <si>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</si>
  <si>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</si>
  <si>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</si>
  <si>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</si>
  <si>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</si>
  <si>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</si>
  <si>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</si>
  <si>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</si>
  <si>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</si>
  <si>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</si>
  <si>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</si>
  <si>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</si>
  <si>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</si>
  <si>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</si>
  <si>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</si>
  <si>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</si>
  <si>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</si>
  <si>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</si>
  <si>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</si>
  <si>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</si>
  <si>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</si>
  <si>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</si>
  <si>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</si>
  <si>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</si>
  <si>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</si>
  <si>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</si>
  <si>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</si>
  <si>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</si>
  <si>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</si>
  <si>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</si>
  <si>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</si>
  <si>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</si>
  <si>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</si>
  <si>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</si>
  <si>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</si>
  <si>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</si>
  <si>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</si>
  <si>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</si>
  <si>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</si>
  <si>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</si>
  <si>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</si>
  <si>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</si>
  <si>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</si>
  <si>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</si>
  <si>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</si>
  <si>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</si>
  <si>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</si>
  <si>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</si>
  <si>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</si>
  <si>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</si>
  <si>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</si>
  <si>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</si>
  <si>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</si>
  <si>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</si>
  <si>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</si>
  <si>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</si>
  <si>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</si>
  <si>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</si>
  <si>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</si>
  <si>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</si>
  <si>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</si>
  <si>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</si>
  <si>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</si>
  <si>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</si>
  <si>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</si>
  <si>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</si>
  <si>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</si>
  <si>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</si>
  <si>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</si>
  <si>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</si>
  <si>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</si>
  <si>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</si>
  <si>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</si>
  <si>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</si>
  <si>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</si>
  <si>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</si>
  <si>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</si>
  <si>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</si>
  <si>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</si>
  <si>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</si>
  <si>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</si>
  <si>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</si>
  <si>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</si>
  <si>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</si>
  <si>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</si>
  <si>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</si>
  <si>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</si>
  <si>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</si>
  <si>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</si>
  <si>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</si>
  <si>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</si>
  <si>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</si>
  <si>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</si>
  <si>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</si>
  <si>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</si>
  <si>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</si>
  <si>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</si>
  <si>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</si>
  <si>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</si>
  <si>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</si>
  <si>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</si>
  <si>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</si>
  <si>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</si>
  <si>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</si>
  <si>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</si>
  <si>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</si>
  <si>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</si>
  <si>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</si>
  <si>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</si>
  <si>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</si>
  <si>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</si>
  <si>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</si>
  <si>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</si>
  <si>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</si>
  <si>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</si>
  <si>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</si>
  <si>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</si>
  <si>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</si>
  <si>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</si>
  <si>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</si>
  <si>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</si>
  <si>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</si>
  <si>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</si>
  <si>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</si>
  <si>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</si>
  <si>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</si>
  <si>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</si>
  <si>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</si>
  <si>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</si>
  <si>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</si>
  <si>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</si>
  <si>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</si>
  <si>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</si>
  <si>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</si>
  <si>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</si>
  <si>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</si>
  <si>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</si>
  <si>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</si>
  <si>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</si>
  <si>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</si>
  <si>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</si>
  <si>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</si>
  <si>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</si>
  <si>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</si>
  <si>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</si>
  <si>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</si>
  <si>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</si>
  <si>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</si>
  <si>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</si>
  <si>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</si>
  <si>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</si>
  <si>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</si>
  <si>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</si>
  <si>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</si>
  <si>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</si>
  <si>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</si>
  <si>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</si>
  <si>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</si>
  <si>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</si>
  <si>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</si>
  <si>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</si>
  <si>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</si>
  <si>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</si>
  <si>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</si>
  <si>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</si>
  <si>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</si>
  <si>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</si>
  <si>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</si>
  <si>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</si>
  <si>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</si>
  <si>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</si>
  <si>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</si>
  <si>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</si>
  <si>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</si>
  <si>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</si>
  <si>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</si>
  <si>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</si>
  <si>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</si>
  <si>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</si>
  <si>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</si>
  <si>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</si>
  <si>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</si>
  <si>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</si>
  <si>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</si>
  <si>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</si>
  <si>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</si>
  <si>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</si>
  <si>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</si>
  <si>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</si>
  <si>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</si>
  <si>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</si>
  <si>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</si>
  <si>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</si>
  <si>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</si>
  <si>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</si>
  <si>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</si>
  <si>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</si>
  <si>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</si>
  <si>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</si>
  <si>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</si>
  <si>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</si>
  <si>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</si>
  <si>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</si>
  <si>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</si>
  <si>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</si>
  <si>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</si>
  <si>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</si>
  <si>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</si>
  <si>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</si>
  <si>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</si>
  <si>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</si>
  <si>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</si>
  <si>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</si>
  <si>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</si>
  <si>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</si>
  <si>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</si>
  <si>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</si>
  <si>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</si>
  <si>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</si>
  <si>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</si>
  <si>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</si>
  <si>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</si>
  <si>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</si>
  <si>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</si>
  <si>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</si>
  <si>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</si>
  <si>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</si>
  <si>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</si>
  <si>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</si>
  <si>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</si>
  <si>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</si>
  <si>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</si>
  <si>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</si>
  <si>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</si>
  <si>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</si>
  <si>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</si>
  <si>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</si>
  <si>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</si>
  <si>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</si>
  <si>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</si>
  <si>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</si>
  <si>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</si>
  <si>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</si>
  <si>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</si>
  <si>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</si>
  <si>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</si>
  <si>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</si>
  <si>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</si>
  <si>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</si>
  <si>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</si>
  <si>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</si>
  <si>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</si>
  <si>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</si>
  <si>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</si>
  <si>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</si>
  <si>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</si>
  <si>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</si>
  <si>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</si>
  <si>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</si>
  <si>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</si>
  <si>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</si>
  <si>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</si>
  <si>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</si>
  <si>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</si>
  <si>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</si>
  <si>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</si>
  <si>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</si>
  <si>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</si>
  <si>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</si>
  <si>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</si>
  <si>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</si>
  <si>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</si>
  <si>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</si>
  <si>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</si>
  <si>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</si>
  <si>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</si>
  <si>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</si>
  <si>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</si>
  <si>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</si>
  <si>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</si>
  <si>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</si>
  <si>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</si>
  <si>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</si>
  <si>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</si>
  <si>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</si>
  <si>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</si>
  <si>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</si>
  <si>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</si>
  <si>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</si>
  <si>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</si>
  <si>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</si>
  <si>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</si>
  <si>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</si>
  <si>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</si>
  <si>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</si>
  <si>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</si>
  <si>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</si>
  <si>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</si>
  <si>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</si>
  <si>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</si>
  <si>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</si>
  <si>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</si>
  <si>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</si>
  <si>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</si>
  <si>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</si>
  <si>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</si>
  <si>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</si>
  <si>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</si>
  <si>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</si>
  <si>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</si>
  <si>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</si>
  <si>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</si>
  <si>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</si>
  <si>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</si>
  <si>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</si>
  <si>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</si>
  <si>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</si>
  <si>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</si>
  <si>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</si>
  <si>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</si>
  <si>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</si>
  <si>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</si>
  <si>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</si>
  <si>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</si>
  <si>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</si>
  <si>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</si>
  <si>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</si>
  <si>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</si>
  <si>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</si>
  <si>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</si>
  <si>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</si>
  <si>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</si>
  <si>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</si>
  <si>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</si>
  <si>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</si>
  <si>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</si>
  <si>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</si>
  <si>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</si>
  <si>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</si>
  <si>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</si>
  <si>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</si>
  <si>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</si>
  <si>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</si>
  <si>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</si>
  <si>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</si>
  <si>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</si>
  <si>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</si>
  <si>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</si>
  <si>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</si>
  <si>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</si>
  <si>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</si>
  <si>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</si>
  <si>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</si>
  <si>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</si>
  <si>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</si>
  <si>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</si>
  <si>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</si>
  <si>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</si>
  <si>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</si>
  <si>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</si>
  <si>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</si>
  <si>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</si>
  <si>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</si>
  <si>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</si>
  <si>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</si>
  <si>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</si>
  <si>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</si>
  <si>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</si>
  <si>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</si>
  <si>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</si>
  <si>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</si>
  <si>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</si>
  <si>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</si>
  <si>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</si>
  <si>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</si>
  <si>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</si>
  <si>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</si>
  <si>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</si>
  <si>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</si>
  <si>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</si>
  <si>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</si>
  <si>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</si>
  <si>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</si>
  <si>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</si>
  <si>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</si>
  <si>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</si>
  <si>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</si>
  <si>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</si>
  <si>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</si>
  <si>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</si>
  <si>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</si>
  <si>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</si>
  <si>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</si>
  <si>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</si>
  <si>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</si>
  <si>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</si>
  <si>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</si>
  <si>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</si>
  <si>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</si>
  <si>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</si>
  <si>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</si>
  <si>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</si>
  <si>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</si>
  <si>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</si>
  <si>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</si>
  <si>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</si>
  <si>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</si>
  <si>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</si>
  <si>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</si>
  <si>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</si>
  <si>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</si>
  <si>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</si>
  <si>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</si>
  <si>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</si>
  <si>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</si>
  <si>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</si>
  <si>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</si>
  <si>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</si>
  <si>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</si>
  <si>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</si>
  <si>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</si>
  <si>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</si>
  <si>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</si>
  <si>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</si>
  <si>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</si>
  <si>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</si>
  <si>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</si>
  <si>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</si>
  <si>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</si>
  <si>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</si>
  <si>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</si>
  <si>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</si>
  <si>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</si>
  <si>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</si>
  <si>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</si>
  <si>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</si>
  <si>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</si>
  <si>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</si>
  <si>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</si>
  <si>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</si>
  <si>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</si>
  <si>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</si>
  <si>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</si>
  <si>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</si>
  <si>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</si>
  <si>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</si>
  <si>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</si>
  <si>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</si>
  <si>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</si>
  <si>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</si>
  <si>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</si>
  <si>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</si>
  <si>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</si>
  <si>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</si>
  <si>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</si>
  <si>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</si>
  <si>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</si>
  <si>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</si>
  <si>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</si>
  <si>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</si>
  <si>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</si>
  <si>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</si>
  <si>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</si>
  <si>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</si>
  <si>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</si>
  <si>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</si>
  <si>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</si>
  <si>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</si>
  <si>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</si>
  <si>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</si>
  <si>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</si>
  <si>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</si>
  <si>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</si>
  <si>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</si>
  <si>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</si>
  <si>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</si>
  <si>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</si>
  <si>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</si>
  <si>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</si>
  <si>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</si>
  <si>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</si>
  <si>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</si>
  <si>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</si>
  <si>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</si>
  <si>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</si>
  <si>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</si>
  <si>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</si>
  <si>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</si>
  <si>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</si>
  <si>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</si>
  <si>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</si>
  <si>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</si>
  <si>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</si>
  <si>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</si>
  <si>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</si>
  <si>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</si>
  <si>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</si>
  <si>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</si>
  <si>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</si>
  <si>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</si>
  <si>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</si>
  <si>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</si>
  <si>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</si>
  <si>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</si>
  <si>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</si>
  <si>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</si>
  <si>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</si>
  <si>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</si>
  <si>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</si>
  <si>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</si>
  <si>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</si>
  <si>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</si>
  <si>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</si>
  <si>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</si>
  <si>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</si>
  <si>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</si>
  <si>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</si>
  <si>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</si>
  <si>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</si>
  <si>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</si>
  <si>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</si>
  <si>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</si>
  <si>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</si>
  <si>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</si>
  <si>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</si>
  <si>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</si>
  <si>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</si>
  <si>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</si>
  <si>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</si>
  <si>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</si>
  <si>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</si>
  <si>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</si>
  <si>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</si>
  <si>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</si>
  <si>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</si>
  <si>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</si>
  <si>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</si>
  <si>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</si>
  <si>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</si>
  <si>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</si>
  <si>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</si>
  <si>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</si>
  <si>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</si>
  <si>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</si>
  <si>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</si>
  <si>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</si>
  <si>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</si>
  <si>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</si>
  <si>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</si>
  <si>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</si>
  <si>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</si>
  <si>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</si>
  <si>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</si>
  <si>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</si>
  <si>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</si>
  <si>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</si>
  <si>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</si>
  <si>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</si>
  <si>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</si>
  <si>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</si>
  <si>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</si>
  <si>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</si>
  <si>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</si>
  <si>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</si>
  <si>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</si>
  <si>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</si>
  <si>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</si>
  <si>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</si>
  <si>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</si>
  <si>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</si>
  <si>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</si>
  <si>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</si>
  <si>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</si>
  <si>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</si>
  <si>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</si>
  <si>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</si>
  <si>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</si>
  <si>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</si>
  <si>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</si>
  <si>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</si>
  <si>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</si>
  <si>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</si>
  <si>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</si>
  <si>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</si>
  <si>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</si>
  <si>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</si>
  <si>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</si>
  <si>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</si>
  <si>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</si>
  <si>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</si>
  <si>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</si>
  <si>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</si>
  <si>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</si>
  <si>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</si>
  <si>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</si>
  <si>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</si>
  <si>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</si>
  <si>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</si>
  <si>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</si>
  <si>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</si>
  <si>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</si>
  <si>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</si>
  <si>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</si>
  <si>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</si>
  <si>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</si>
  <si>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</si>
  <si>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</si>
  <si>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</si>
  <si>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</si>
  <si>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</si>
  <si>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</si>
  <si>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</si>
  <si>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</si>
  <si>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</si>
  <si>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</si>
  <si>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</si>
  <si>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</si>
  <si>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</si>
  <si>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</si>
  <si>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</si>
  <si>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</si>
  <si>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</si>
  <si>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</si>
  <si>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</si>
  <si>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</si>
  <si>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</si>
  <si>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</si>
  <si>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</si>
  <si>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</si>
  <si>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</si>
  <si>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</si>
  <si>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</si>
  <si>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</si>
  <si>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</si>
  <si>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</si>
  <si>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</si>
  <si>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</si>
  <si>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</si>
  <si>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</si>
  <si>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</si>
  <si>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</si>
  <si>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</si>
  <si>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</si>
  <si>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</si>
  <si>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</si>
  <si>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</si>
  <si>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</si>
  <si>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</si>
  <si>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</si>
  <si>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</si>
  <si>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</si>
  <si>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</si>
  <si>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</si>
  <si>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</si>
  <si>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</si>
  <si>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</si>
  <si>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</si>
  <si>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</si>
  <si>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</si>
  <si>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</si>
  <si>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</si>
  <si>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</si>
  <si>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</si>
  <si>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</si>
  <si>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</si>
  <si>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</si>
  <si>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</si>
  <si>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</si>
  <si>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</si>
  <si>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</si>
  <si>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</si>
  <si>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</si>
  <si>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</si>
  <si>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</si>
  <si>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</si>
  <si>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</si>
  <si>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</si>
  <si>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</si>
  <si>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</si>
  <si>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</si>
  <si>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</si>
  <si>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</si>
  <si>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</si>
  <si>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</si>
  <si>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</si>
  <si>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</si>
  <si>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</si>
  <si>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</si>
  <si>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</si>
  <si>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</si>
  <si>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</si>
  <si>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</si>
  <si>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</si>
  <si>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</si>
  <si>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</si>
  <si>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</si>
  <si>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</si>
  <si>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</si>
  <si>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</si>
  <si>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</si>
  <si>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</si>
  <si>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</si>
  <si>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</si>
  <si>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</si>
  <si>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</si>
  <si>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</si>
  <si>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</si>
  <si>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</si>
  <si>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</si>
  <si>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</si>
  <si>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</si>
  <si>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</si>
  <si>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</si>
  <si>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</si>
  <si>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</si>
  <si>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</si>
  <si>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</si>
  <si>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</si>
  <si>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</si>
  <si>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</si>
  <si>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</si>
  <si>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</si>
  <si>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</si>
  <si>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</si>
  <si>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</si>
  <si>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</si>
  <si>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</si>
  <si>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</si>
  <si>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</si>
  <si>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</si>
  <si>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</si>
  <si>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</si>
  <si>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</si>
  <si>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</si>
  <si>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</si>
  <si>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</si>
  <si>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</si>
  <si>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</si>
  <si>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</si>
  <si>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</si>
  <si>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</si>
  <si>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</si>
  <si>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</si>
  <si>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</si>
  <si>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</si>
  <si>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</si>
  <si>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</si>
  <si>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</si>
  <si>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</si>
  <si>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</si>
  <si>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</si>
  <si>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</si>
  <si>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</si>
  <si>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</si>
  <si>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</si>
  <si>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</si>
  <si>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</si>
  <si>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</si>
  <si>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</si>
  <si>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</si>
  <si>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</si>
  <si>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</si>
  <si>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</si>
  <si>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</si>
  <si>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</si>
  <si>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</si>
  <si>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</si>
  <si>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</si>
  <si>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</si>
  <si>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</si>
  <si>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</si>
  <si>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</si>
  <si>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</si>
  <si>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</si>
  <si>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</si>
  <si>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</si>
  <si>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</si>
  <si>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</si>
  <si>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</si>
  <si>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</si>
  <si>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</si>
  <si>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</si>
  <si>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</si>
  <si>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</si>
  <si>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Pembuatan  Bend Flange Steel Ø 6" x 90°</t>
  </si>
  <si>
    <t>Medan,       Januari 2017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</si>
  <si>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</si>
  <si>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</si>
  <si>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</si>
  <si>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</si>
  <si>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</si>
  <si>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</si>
  <si>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Stock Gudang Cabang Medan Denai</t>
  </si>
  <si>
    <t>PENGGANTIAN CHECK VALVE Ø 6" POMPA NO.2</t>
  </si>
  <si>
    <t>LOKASI: BOOSTER PUMP GAPERTA</t>
  </si>
  <si>
    <t>Check Valve Ø 6"</t>
  </si>
  <si>
    <t>PERBAIKAN SPOEL PIECE  POMPA NO.1</t>
  </si>
  <si>
    <t>Stock Gudang Cabang Medan kota</t>
  </si>
  <si>
    <t>Satu juta empat ratus delapan puluh tujuh ribu sembilan ratus rupiah ,-</t>
  </si>
  <si>
    <t>Butterfly valve Ø 6"</t>
  </si>
  <si>
    <t>Stock Gudang Cabang Medan Kota</t>
  </si>
  <si>
    <t>PENGGANTIAN BUTTERFLY  Ø 6" POMPA NO.2</t>
  </si>
  <si>
    <t xml:space="preserve">Upah Tukang ( Kerja Malam ) </t>
  </si>
  <si>
    <t>Upah Pekerja ( Kerja Malam )</t>
  </si>
  <si>
    <t>4. Pengecatan</t>
  </si>
  <si>
    <t>3. Penyetelan Spool Piece</t>
  </si>
  <si>
    <t>Upah Pekerja ( Kerja malam )</t>
  </si>
  <si>
    <t>Lima Ratus sembilan puluh satu ribu sembilan ratus rupiah</t>
  </si>
  <si>
    <t>Tiga ratus sembilan puluh satu ribu sembilan ratus rupiah ,-</t>
  </si>
  <si>
    <t xml:space="preserve">      (3.14x0.1524x1.5x2x2)</t>
  </si>
  <si>
    <t>Spoel Piece Ø 6" Schedule 40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</si>
  <si>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</si>
  <si>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</si>
  <si>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</si>
  <si>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</si>
  <si>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</si>
  <si>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</si>
  <si>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</si>
  <si>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</si>
  <si>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</si>
  <si>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</si>
  <si>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</si>
  <si>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</si>
  <si>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</si>
  <si>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</si>
  <si>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</si>
  <si>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</si>
  <si>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Satu juta lima ratus tujuh puluh satu ribu empat ratus rupiah</t>
  </si>
  <si>
    <t>Medan,   9 Februari  2017</t>
  </si>
  <si>
    <t>Medan,   09 Februari  2017</t>
  </si>
  <si>
    <t>Tukang</t>
  </si>
  <si>
    <t>Medan,        Juni 2017</t>
  </si>
  <si>
    <t xml:space="preserve">      -  Perancah Tiang katrol</t>
  </si>
  <si>
    <t>Satu juta dua ratus sembilan puluh tujuh ribu lima ratus rupiah</t>
  </si>
  <si>
    <t>PENGGANTIAN FOOT VALVE Ø 250 MM POMPA NO.3</t>
  </si>
  <si>
    <t>Plh. Kadiv. Transmisi Distribusi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</si>
  <si>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</si>
  <si>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</si>
  <si>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</si>
  <si>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</si>
  <si>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</si>
  <si>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</si>
  <si>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</si>
  <si>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</si>
  <si>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</si>
  <si>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</si>
  <si>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</si>
  <si>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</si>
  <si>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Muhri Fepri Iswanto</t>
  </si>
  <si>
    <t>kg</t>
  </si>
  <si>
    <t>Lem pipa PVC</t>
  </si>
  <si>
    <t>Besi Plat strip  tebal 10mm  u/ pengikat samping</t>
  </si>
  <si>
    <t>Kawat las 2mm</t>
  </si>
  <si>
    <t>Batu gerinda + potong</t>
  </si>
  <si>
    <t>Medan,     Juni 2018</t>
  </si>
  <si>
    <t>LOKASI: BOOSTER PUMP SEJARAH DAN PADANG BULAN</t>
  </si>
  <si>
    <t>Abdi Sucipto</t>
  </si>
  <si>
    <t>Julfan Fadhli</t>
  </si>
  <si>
    <t>Asesoris lain (puli, tali nilon, anting galvanis, besi pemberat)</t>
  </si>
  <si>
    <t xml:space="preserve">Plat Tapak Besi Dia. 34.5 cm tebal 5 mm </t>
  </si>
  <si>
    <t>cat kilat bee brand 1000</t>
  </si>
  <si>
    <t>klg</t>
  </si>
  <si>
    <t>Pipa 6"  PVC untuk sarungan</t>
  </si>
  <si>
    <t>Pipa 3" PVC</t>
  </si>
  <si>
    <t>DOP 3" PVC</t>
  </si>
  <si>
    <t>Pipa Galvanis 1 1/2 x 2mm untuk tiang</t>
  </si>
  <si>
    <t>PENGADAAN POMPA SUBMERSIBLE ELEKTRIK PORTABEL</t>
  </si>
  <si>
    <t>URAIAN PEKERJAAN / MATERIAL</t>
  </si>
  <si>
    <t>Pompa Submersible Tsurumi HSZ3.75S (otomatis) u/ air bersih dan kotor
Tegangan : 220-240 V (1 phase)
Daya : 750 Watt
Capacity : 1800 liter/jam</t>
  </si>
  <si>
    <t>Selang Terpal 3" - 50 meter</t>
  </si>
  <si>
    <t>gulung</t>
  </si>
  <si>
    <t>Lima juta lima puluh ribu rupiah</t>
  </si>
  <si>
    <t>Iwan Hamsar</t>
  </si>
  <si>
    <t>Pekerja</t>
  </si>
  <si>
    <t xml:space="preserve">Orang </t>
  </si>
  <si>
    <t>dua juta tujuh ratus lima puluh dua ribu rupiah</t>
  </si>
  <si>
    <t>Medan,     Juli 2018</t>
  </si>
  <si>
    <t>081269820927 rizal</t>
  </si>
  <si>
    <t xml:space="preserve">PEKERJAAN </t>
  </si>
  <si>
    <t>:  BOOSTER PUMP SEJARAH, MABAR, CEMARA, DAN SIMALINGKAR</t>
  </si>
  <si>
    <t>:  PERBAIKAN TUTUP VENTILASI RESERVOIR</t>
  </si>
  <si>
    <t>Tutup Ventilasi Reservoir (bahan PVC)
- Tinggi 40 cm, Dia. Tapak 14", Dia. Topi 12"
- BP Sejarah (5 pcs), BP Mabar (2 pcs), BP Cemara (5 pcs), BP Simalingkar (1 pcs)</t>
  </si>
  <si>
    <t>Tapak dudukan tutup ventilasi
- Ukuran 35cm x 35cm x 8cm
- Bahan Semen
- Untuk lokasi BP Sejarah</t>
  </si>
  <si>
    <t>delapan juta tujuh ratus dua puluh lima ribu rupiah</t>
  </si>
  <si>
    <t>Material lain (semen, baut, lem Dexton)</t>
  </si>
  <si>
    <t>:  BOOSTER PUMP MEDAN DENAI &amp; GAPERTA</t>
  </si>
  <si>
    <t>Lokasi BP Medan Denai</t>
  </si>
  <si>
    <t>A</t>
  </si>
  <si>
    <t>mtr</t>
  </si>
  <si>
    <t>Rubber Packing t = 5 mm</t>
  </si>
  <si>
    <t>Pekerjaan Perbaikan Bocor Outlet</t>
  </si>
  <si>
    <t>- Sewa Katrol</t>
  </si>
  <si>
    <t>- Penerangan</t>
  </si>
  <si>
    <t>- Bongkar Pasang Flange</t>
  </si>
  <si>
    <t xml:space="preserve">- Pengelasan pipa ke header </t>
  </si>
  <si>
    <t>Mlm</t>
  </si>
  <si>
    <t>- Sewa Scaffolding (perancah)</t>
  </si>
  <si>
    <t>- Pengelasan Flange</t>
  </si>
  <si>
    <t>B</t>
  </si>
  <si>
    <t>Lokasi BP Gaperta</t>
  </si>
  <si>
    <t>Medan,     Agustus 2018</t>
  </si>
  <si>
    <t>MCB 6 A Schneider</t>
  </si>
  <si>
    <t>Selcon Photo Control 10 A / 220V</t>
  </si>
  <si>
    <t>:  BOOSTER PUMP LAU BENG KLEWANG DAN MABAR</t>
  </si>
  <si>
    <t>LED Flood Light Hannochs 100 Watt / 220 Vac
- LB Klewang (2 pcs)
- Mabar (2 pcs)</t>
  </si>
  <si>
    <t xml:space="preserve"> Pipa Steel Ø 150 mm 
</t>
  </si>
  <si>
    <t xml:space="preserve">- Pemotongan Pipa Ø 150 mm </t>
  </si>
  <si>
    <t xml:space="preserve">Flange Steel Ø 150 mm
 Flange Steel Ø 250 mm </t>
  </si>
  <si>
    <t>Material lain (Fischer, Paku klem, Isolasi, Steker)</t>
  </si>
  <si>
    <t>Iwan Hamsar Siregar</t>
  </si>
  <si>
    <t>:  PERBAIKAN PENERANGAN LINGKUNGAN BOOSTER PUMP</t>
  </si>
  <si>
    <t>:  PERBAIKAN KEBOCORAN PIPA OUTLET</t>
  </si>
  <si>
    <t xml:space="preserve"> Flange Bend Steel Ø 150 mm 
</t>
  </si>
  <si>
    <t>Lima  juta empat puluh lima ribu rupiah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</si>
  <si>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</si>
  <si>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</si>
  <si>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</si>
  <si>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</si>
  <si>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</si>
  <si>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</si>
  <si>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</si>
  <si>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</si>
  <si>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</si>
  <si>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tk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</si>
  <si>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</si>
  <si>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</si>
  <si>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</si>
  <si>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</si>
  <si>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</si>
  <si>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</si>
  <si>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</si>
  <si>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</si>
  <si>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</si>
  <si>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</si>
  <si>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</si>
  <si>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</si>
  <si>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</si>
  <si>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</si>
  <si>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</si>
  <si>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</si>
  <si>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</si>
  <si>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</si>
  <si>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</si>
  <si>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</si>
  <si>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</si>
  <si>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</si>
  <si>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</si>
  <si>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</si>
  <si>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</si>
  <si>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</si>
  <si>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</si>
  <si>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</si>
  <si>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</si>
  <si>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</si>
  <si>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</si>
  <si>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</si>
  <si>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</si>
  <si>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</si>
  <si>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</si>
  <si>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</si>
  <si>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:  PERBAIKAN TANGKI SDIC</t>
  </si>
  <si>
    <t>:  BOOSTER PUMP PASAR 4 - PADANG BULAN</t>
  </si>
  <si>
    <t>Tangki timbun  SDIC kapasitas 1000 liter. 
Material fiber dengan rangka baja ringan</t>
  </si>
  <si>
    <t>Ball valve 1/2" ONDA</t>
  </si>
  <si>
    <t>Reducer PVC 2½" x 1/2"</t>
  </si>
  <si>
    <t>Pipa PVC 1/2"</t>
  </si>
  <si>
    <t>Lem pipa isi 60 gram merk Isoplast</t>
  </si>
  <si>
    <t xml:space="preserve">Kit. Display PMAG50 SEA
Ordercode:  50101831
</t>
  </si>
  <si>
    <t>Biaya Pemasangan, Resetting</t>
  </si>
  <si>
    <t>Sembilan juta lima ratus tujuh puluh tiga ribu rupiah</t>
  </si>
  <si>
    <t>:  PERBAIKAN DISPLAY FLOWMETER INLET</t>
  </si>
  <si>
    <t>:  BOOSTER PUMP CEMARA</t>
  </si>
  <si>
    <t>LOKASI: BOOSTER PUMP SEI AGUL DAN MARELAN</t>
  </si>
  <si>
    <t>Kabel NYYHY Supreme 2 x 2.5mm (1 roll = 50 m)</t>
  </si>
  <si>
    <t>Tukang (1 tukang, 2 hari kerja)</t>
  </si>
  <si>
    <t>Pekerja (2 pekerja, 2 hari kerja)</t>
  </si>
  <si>
    <t>Tujuh juta empat ratus sembilan puluh empat ribu rupiah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</si>
  <si>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</si>
  <si>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</si>
  <si>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</si>
  <si>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</si>
  <si>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</si>
  <si>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</si>
  <si>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</si>
  <si>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</si>
  <si>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</si>
  <si>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</si>
  <si>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</si>
  <si>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Sabut cuci jaring + stainless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</si>
  <si>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</si>
  <si>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</si>
  <si>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</si>
  <si>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</si>
  <si>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</si>
  <si>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</si>
  <si>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</si>
  <si>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</si>
  <si>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</si>
  <si>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</si>
  <si>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>Tukang (1 orang)</t>
  </si>
  <si>
    <t>Pekerja (1 orang)</t>
  </si>
  <si>
    <t>scht</t>
  </si>
  <si>
    <t>Rinso sachet isi 46 gram</t>
  </si>
  <si>
    <t xml:space="preserve">Skrap / Kape </t>
  </si>
  <si>
    <t>Skrap</t>
  </si>
  <si>
    <t>lbr</t>
  </si>
  <si>
    <t>PENGECATAN TANGKI UTAMA SOLAR</t>
  </si>
  <si>
    <t>Cat anti karat AQUA PRIMTOP APT-90 waterbased 
- Brand Propan (1kg = 8m²)
- Pengecatan 3 lapisan</t>
  </si>
  <si>
    <t>Plh. Kadiv. Trans. Distribusi</t>
  </si>
  <si>
    <t>Medan,     September 2018</t>
  </si>
  <si>
    <t>Tangga lipat Kayu - 2,5 meter</t>
  </si>
  <si>
    <t>Empat juta sembilan ratus tiga puluh enam ribu Rupiah</t>
  </si>
  <si>
    <t>Medan,      September 2018</t>
  </si>
  <si>
    <t xml:space="preserve">Cat kilat Bee Brand 1000
</t>
  </si>
  <si>
    <t>Thinner Cobra</t>
  </si>
  <si>
    <t xml:space="preserve">PENGECATAN PIPA OUTLET DIA. 450mm </t>
  </si>
  <si>
    <t>PEMASANGAN PERANGKAT KONEKSI INTERNET</t>
  </si>
  <si>
    <t>LOKASI: BOOSTER MENARA</t>
  </si>
  <si>
    <t>Ubiquity Bullet M2HP 2.4 GHz 600mW</t>
  </si>
  <si>
    <t>Jasa instalasi wireless akses point</t>
  </si>
  <si>
    <t>TP-Link CPE220</t>
  </si>
  <si>
    <t>Asesoris pemasangan (fisher, kabel ties, RJ45, paku klem kabel)</t>
  </si>
  <si>
    <t>TP Link Antenna 2415 D</t>
  </si>
  <si>
    <t>Mini Pole, tapak antenna</t>
  </si>
  <si>
    <t>Kabel STP Cat-5e</t>
  </si>
  <si>
    <t>Power Supply 24V 2A POE</t>
  </si>
  <si>
    <t xml:space="preserve">TP-LINK 300Mbps Wireless N Router TL-WR841ND </t>
  </si>
  <si>
    <t>Lima juta tiga ratuslima puluh lima ribu Rupiah</t>
  </si>
  <si>
    <t>Thiner</t>
  </si>
  <si>
    <t xml:space="preserve">Elbow Spoel Piece Ø 160 mm Steel (tempah)
</t>
  </si>
  <si>
    <t>Pekerjaan Perbaikan Bocor Pipa Outlet</t>
  </si>
  <si>
    <t>Tukang (MH)</t>
  </si>
  <si>
    <t>OH</t>
  </si>
  <si>
    <t>Pekerja (MH)</t>
  </si>
  <si>
    <t xml:space="preserve"> Bend Steel Ø 160 mm 
</t>
  </si>
  <si>
    <t>Medan,     Oktober 2018</t>
  </si>
  <si>
    <t>Empat juta lima ratus tujuh puluh tiga ribu Rupiah</t>
  </si>
  <si>
    <t>amplas</t>
  </si>
  <si>
    <t>Satu juta delapan ratus tiga puluh enam ribu Rupiah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</si>
  <si>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</si>
  <si>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</si>
  <si>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</si>
  <si>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</si>
  <si>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</si>
  <si>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</si>
  <si>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</si>
  <si>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</si>
  <si>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 xml:space="preserve"> Plh. Kadiv. Transmisi Distribusi</t>
  </si>
  <si>
    <t>:  BOOSTER PUMP GARU I</t>
  </si>
  <si>
    <t xml:space="preserve"> Pipa Steel Ø 250 mm, t=5:2
</t>
  </si>
  <si>
    <t>:  PERBAIKAN KEBOCORAN PIPA OUTLET Ø 200 mm POMPA No.4</t>
  </si>
  <si>
    <t xml:space="preserve">Blind Flange Steel Ø 250 mm
 Flange Steel Ø 250 mm </t>
  </si>
  <si>
    <t>Pekerja (2 orang)</t>
  </si>
  <si>
    <t>Empat  juta sratus delapan puluh satu ribu rupiah</t>
  </si>
  <si>
    <t>Jasa / sewa</t>
  </si>
  <si>
    <t>:  PERBAIKAN FOOT VALVE POMPA No.4</t>
  </si>
  <si>
    <t>:  BOOSTER PUMP SEI AGUL</t>
  </si>
  <si>
    <t xml:space="preserve">Foot Valve MIZU,  Size 8 Inch 10K Standard JIS Model Flange </t>
  </si>
  <si>
    <t>Medan,     Februari 2019</t>
  </si>
  <si>
    <t>Delapan juta tujuh ratus sembilan puluh tujuh ribu rupiah</t>
  </si>
  <si>
    <t xml:space="preserve">PENGECATAN PIPA OUTLET DIA. 600mm </t>
  </si>
  <si>
    <t>LOKASI: BOOSTER PUMP LAU BENG KLEWANG</t>
  </si>
  <si>
    <t>Medan,      April 2019</t>
  </si>
  <si>
    <t>Satu juta tujuh ratus empat puluh tujuh ribu Rupiah</t>
  </si>
  <si>
    <t>Medan,     April 2019</t>
  </si>
  <si>
    <t>M Denai</t>
  </si>
  <si>
    <t>Cemara Lama</t>
  </si>
  <si>
    <t>Cemara Baru</t>
  </si>
  <si>
    <t>Ali Ismail Siregar</t>
  </si>
  <si>
    <t xml:space="preserve"> Kadiv. Transmisi Distribusi</t>
  </si>
  <si>
    <t>Nurleli</t>
  </si>
  <si>
    <t>LOKASI : 8 BOOSTER PUMP</t>
  </si>
  <si>
    <t>Rupiah</t>
  </si>
  <si>
    <t>Medan,         Mei  2023</t>
  </si>
</sst>
</file>

<file path=xl/styles.xml><?xml version="1.0" encoding="utf-8"?>
<styleSheet xmlns="http://schemas.openxmlformats.org/spreadsheetml/2006/main">
  <numFmts count="33"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_(* #,##0_);_(* \(#,##0\);_(* &quot;-&quot;??_);_(@_)"/>
    <numFmt numFmtId="169" formatCode="0_);[Red]\(0\)"/>
    <numFmt numFmtId="170" formatCode="0.0_);[Red]\(0.0\)"/>
    <numFmt numFmtId="171" formatCode="0;[Red]0"/>
    <numFmt numFmtId="172" formatCode="0.000;[Red]0.000"/>
    <numFmt numFmtId="173" formatCode="0.00_);[Red]\(0.00\)"/>
    <numFmt numFmtId="174" formatCode="0.00;[Red]0.00"/>
    <numFmt numFmtId="175" formatCode="0.000_);[Red]\(0.000\)"/>
    <numFmt numFmtId="176" formatCode="0.0000"/>
    <numFmt numFmtId="177" formatCode="0.0"/>
    <numFmt numFmtId="178" formatCode="0.000"/>
    <numFmt numFmtId="179" formatCode="_(* #,##0.0000_);_(* \(#,##0.0000\);_(* &quot;-&quot;????_);_(@_)"/>
    <numFmt numFmtId="180" formatCode="_(* #,##0.0000_);_(* \(#,##0.0000\);_(* &quot;-&quot;??_);_(@_)"/>
    <numFmt numFmtId="181" formatCode="_(* #,##0.000_);_(* \(#,##0.000\);_(* &quot;-&quot;??_);_(@_)"/>
    <numFmt numFmtId="182" formatCode="_-* #,##0.000_-;\-* #,##0.000_-;_-* &quot;-&quot;??_-;_-@_-"/>
    <numFmt numFmtId="183" formatCode="[$Rp-421]#,##0.00_);[Red]\([$Rp-421]#,##0.00\)"/>
    <numFmt numFmtId="184" formatCode="[$Rp-421]#,##0.00"/>
    <numFmt numFmtId="185" formatCode="#,##0.000"/>
    <numFmt numFmtId="186" formatCode="#,##0_ "/>
    <numFmt numFmtId="187" formatCode="[$Rp-421]#,##0;[Red][$Rp-421]#,##0"/>
    <numFmt numFmtId="188" formatCode="[$Rp-421]#,##0.000_);[Red]\([$Rp-421]#,##0.000\)"/>
    <numFmt numFmtId="189" formatCode="[$Rp-421]#,##0_);[Red]\([$Rp-421]#,##0\)"/>
    <numFmt numFmtId="190" formatCode="_(* #.##0.00_);_(* \(#.##0.00\);_(* &quot;-&quot;??_);_(@_)"/>
    <numFmt numFmtId="191" formatCode="_(* #.##._);_(* \(#.##.\);_(* &quot;-&quot;??_);_(@_ⴆ"/>
    <numFmt numFmtId="192" formatCode="_(* #,##0.0_);_(* \(#,##0.0\);_(* &quot;-&quot;_);_(@_)"/>
    <numFmt numFmtId="193" formatCode="0\ &quot;lapis&quot;"/>
    <numFmt numFmtId="194" formatCode="0.0\ &quot;lbr/m2&quot;"/>
    <numFmt numFmtId="195" formatCode="0\ &quot;m2/scht&quot;"/>
  </numFmts>
  <fonts count="127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1" fillId="3" borderId="0" applyNumberFormat="0" applyBorder="0" applyAlignment="0" applyProtection="0"/>
    <xf numFmtId="0" fontId="14" fillId="20" borderId="1" applyNumberFormat="0" applyAlignment="0" applyProtection="0"/>
    <xf numFmtId="0" fontId="23" fillId="21" borderId="2" applyNumberFormat="0" applyAlignment="0" applyProtection="0"/>
    <xf numFmtId="167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7" borderId="1" applyNumberFormat="0" applyAlignment="0" applyProtection="0"/>
    <xf numFmtId="0" fontId="9" fillId="0" borderId="6" applyNumberFormat="0" applyFill="0" applyAlignment="0" applyProtection="0"/>
    <xf numFmtId="0" fontId="20" fillId="22" borderId="0" applyNumberFormat="0" applyBorder="0" applyAlignment="0" applyProtection="0"/>
    <xf numFmtId="0" fontId="63" fillId="23" borderId="7" applyNumberFormat="0" applyFont="0" applyAlignment="0" applyProtection="0"/>
    <xf numFmtId="0" fontId="16" fillId="20" borderId="8" applyNumberFormat="0" applyAlignment="0" applyProtection="0"/>
    <xf numFmtId="0" fontId="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4" fillId="0" borderId="0"/>
    <xf numFmtId="165" fontId="1" fillId="0" borderId="0" applyFont="0" applyFill="0" applyBorder="0" applyAlignment="0" applyProtection="0"/>
    <xf numFmtId="0" fontId="63" fillId="0" borderId="0"/>
  </cellStyleXfs>
  <cellXfs count="1813">
    <xf numFmtId="0" fontId="0" fillId="0" borderId="0" xfId="0"/>
    <xf numFmtId="167" fontId="24" fillId="0" borderId="0" xfId="28" applyFont="1"/>
    <xf numFmtId="167" fontId="24" fillId="0" borderId="0" xfId="28" applyFont="1" applyAlignment="1">
      <alignment vertical="center"/>
    </xf>
    <xf numFmtId="0" fontId="24" fillId="0" borderId="0" xfId="0" applyFont="1"/>
    <xf numFmtId="168" fontId="24" fillId="0" borderId="0" xfId="28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27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167" fontId="29" fillId="0" borderId="15" xfId="28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43" fontId="29" fillId="0" borderId="15" xfId="28" applyNumberFormat="1" applyFont="1" applyBorder="1" applyAlignment="1">
      <alignment horizontal="right" vertical="center"/>
    </xf>
    <xf numFmtId="167" fontId="29" fillId="0" borderId="16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4" fontId="29" fillId="0" borderId="15" xfId="28" applyNumberFormat="1" applyFont="1" applyBorder="1" applyAlignment="1">
      <alignment horizontal="right" vertical="center"/>
    </xf>
    <xf numFmtId="4" fontId="29" fillId="0" borderId="16" xfId="0" applyNumberFormat="1" applyFont="1" applyBorder="1" applyAlignment="1">
      <alignment vertical="center"/>
    </xf>
    <xf numFmtId="0" fontId="29" fillId="0" borderId="14" xfId="0" applyFont="1" applyBorder="1" applyAlignment="1">
      <alignment horizontal="right" vertical="center"/>
    </xf>
    <xf numFmtId="2" fontId="29" fillId="0" borderId="15" xfId="28" applyNumberFormat="1" applyFont="1" applyBorder="1" applyAlignment="1">
      <alignment horizontal="center" vertical="center"/>
    </xf>
    <xf numFmtId="43" fontId="29" fillId="0" borderId="15" xfId="28" applyNumberFormat="1" applyFont="1" applyBorder="1" applyAlignment="1">
      <alignment horizontal="center" vertical="center"/>
    </xf>
    <xf numFmtId="167" fontId="29" fillId="0" borderId="15" xfId="0" applyNumberFormat="1" applyFont="1" applyBorder="1" applyAlignment="1">
      <alignment vertical="center"/>
    </xf>
    <xf numFmtId="167" fontId="26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43" fontId="29" fillId="0" borderId="18" xfId="28" applyNumberFormat="1" applyFont="1" applyBorder="1" applyAlignment="1">
      <alignment horizontal="right" vertical="center"/>
    </xf>
    <xf numFmtId="167" fontId="29" fillId="0" borderId="18" xfId="28" applyFont="1" applyBorder="1" applyAlignment="1">
      <alignment horizontal="right" vertical="center"/>
    </xf>
    <xf numFmtId="43" fontId="29" fillId="0" borderId="10" xfId="28" applyNumberFormat="1" applyFont="1" applyBorder="1" applyAlignment="1">
      <alignment horizontal="right" vertical="center"/>
    </xf>
    <xf numFmtId="167" fontId="26" fillId="0" borderId="11" xfId="0" applyNumberFormat="1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67" fontId="29" fillId="0" borderId="0" xfId="28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7" fontId="29" fillId="0" borderId="0" xfId="28" applyFont="1" applyBorder="1" applyAlignment="1">
      <alignment horizontal="right" vertical="center"/>
    </xf>
    <xf numFmtId="167" fontId="30" fillId="0" borderId="15" xfId="0" applyNumberFormat="1" applyFont="1" applyBorder="1" applyAlignment="1">
      <alignment vertical="center"/>
    </xf>
    <xf numFmtId="167" fontId="29" fillId="0" borderId="16" xfId="28" applyFont="1" applyBorder="1" applyAlignment="1">
      <alignment vertical="center"/>
    </xf>
    <xf numFmtId="167" fontId="31" fillId="0" borderId="17" xfId="28" applyFont="1" applyBorder="1" applyAlignment="1">
      <alignment vertical="center"/>
    </xf>
    <xf numFmtId="167" fontId="31" fillId="0" borderId="18" xfId="28" applyFont="1" applyBorder="1" applyAlignment="1">
      <alignment vertical="center"/>
    </xf>
    <xf numFmtId="167" fontId="31" fillId="0" borderId="20" xfId="28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167" fontId="31" fillId="0" borderId="21" xfId="28" applyFont="1" applyBorder="1" applyAlignment="1">
      <alignment vertical="center"/>
    </xf>
    <xf numFmtId="167" fontId="32" fillId="0" borderId="22" xfId="28" applyFont="1" applyBorder="1" applyAlignment="1">
      <alignment horizontal="left" vertical="center"/>
    </xf>
    <xf numFmtId="167" fontId="31" fillId="0" borderId="23" xfId="28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167" fontId="26" fillId="0" borderId="25" xfId="0" applyNumberFormat="1" applyFont="1" applyBorder="1" applyAlignment="1">
      <alignment vertical="center"/>
    </xf>
    <xf numFmtId="0" fontId="29" fillId="0" borderId="0" xfId="0" applyFont="1" applyBorder="1"/>
    <xf numFmtId="167" fontId="26" fillId="0" borderId="0" xfId="0" applyNumberFormat="1" applyFont="1" applyBorder="1"/>
    <xf numFmtId="0" fontId="29" fillId="0" borderId="0" xfId="0" applyFont="1"/>
    <xf numFmtId="0" fontId="26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169" fontId="29" fillId="0" borderId="15" xfId="0" applyNumberFormat="1" applyFont="1" applyFill="1" applyBorder="1" applyAlignment="1">
      <alignment horizontal="center" vertical="center"/>
    </xf>
    <xf numFmtId="40" fontId="29" fillId="0" borderId="15" xfId="0" applyNumberFormat="1" applyFont="1" applyFill="1" applyBorder="1" applyAlignment="1">
      <alignment horizontal="right" vertical="center"/>
    </xf>
    <xf numFmtId="40" fontId="26" fillId="0" borderId="16" xfId="0" applyNumberFormat="1" applyFont="1" applyFill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vertical="center"/>
    </xf>
    <xf numFmtId="2" fontId="29" fillId="0" borderId="15" xfId="28" applyNumberFormat="1" applyFont="1" applyFill="1" applyBorder="1" applyAlignment="1">
      <alignment horizontal="center" vertical="center"/>
    </xf>
    <xf numFmtId="167" fontId="29" fillId="0" borderId="15" xfId="0" applyNumberFormat="1" applyFont="1" applyFill="1" applyBorder="1" applyAlignment="1">
      <alignment vertical="center"/>
    </xf>
    <xf numFmtId="43" fontId="29" fillId="0" borderId="15" xfId="28" applyNumberFormat="1" applyFont="1" applyFill="1" applyBorder="1" applyAlignment="1">
      <alignment horizontal="right" vertical="center"/>
    </xf>
    <xf numFmtId="167" fontId="29" fillId="0" borderId="16" xfId="0" applyNumberFormat="1" applyFont="1" applyFill="1" applyBorder="1" applyAlignment="1">
      <alignment vertical="center"/>
    </xf>
    <xf numFmtId="167" fontId="26" fillId="0" borderId="16" xfId="28" applyFont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167" fontId="32" fillId="0" borderId="22" xfId="28" applyFont="1" applyFill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170" fontId="29" fillId="0" borderId="15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9" fontId="5" fillId="0" borderId="15" xfId="0" applyNumberFormat="1" applyFont="1" applyFill="1" applyBorder="1" applyAlignment="1">
      <alignment horizontal="center" vertical="center"/>
    </xf>
    <xf numFmtId="40" fontId="5" fillId="0" borderId="15" xfId="0" applyNumberFormat="1" applyFont="1" applyFill="1" applyBorder="1" applyAlignment="1">
      <alignment horizontal="right" vertical="center"/>
    </xf>
    <xf numFmtId="40" fontId="27" fillId="0" borderId="16" xfId="0" applyNumberFormat="1" applyFont="1" applyFill="1" applyBorder="1" applyAlignment="1">
      <alignment horizontal="right" vertical="center"/>
    </xf>
    <xf numFmtId="40" fontId="5" fillId="0" borderId="16" xfId="0" applyNumberFormat="1" applyFont="1" applyFill="1" applyBorder="1" applyAlignment="1">
      <alignment horizontal="right" vertical="center"/>
    </xf>
    <xf numFmtId="40" fontId="5" fillId="0" borderId="16" xfId="0" applyNumberFormat="1" applyFont="1" applyFill="1" applyBorder="1" applyAlignment="1">
      <alignment horizontal="center" vertical="center"/>
    </xf>
    <xf numFmtId="169" fontId="5" fillId="0" borderId="15" xfId="28" applyNumberFormat="1" applyFont="1" applyFill="1" applyBorder="1" applyAlignment="1">
      <alignment horizontal="center" vertical="center"/>
    </xf>
    <xf numFmtId="167" fontId="27" fillId="0" borderId="16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5" fillId="0" borderId="15" xfId="28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vertical="center"/>
    </xf>
    <xf numFmtId="4" fontId="5" fillId="0" borderId="15" xfId="28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43" fontId="5" fillId="0" borderId="15" xfId="28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vertical="center"/>
    </xf>
    <xf numFmtId="171" fontId="5" fillId="0" borderId="15" xfId="28" applyNumberFormat="1" applyFont="1" applyFill="1" applyBorder="1" applyAlignment="1">
      <alignment horizontal="center" vertical="center"/>
    </xf>
    <xf numFmtId="43" fontId="5" fillId="0" borderId="15" xfId="28" applyNumberFormat="1" applyFont="1" applyFill="1" applyBorder="1" applyAlignment="1">
      <alignment horizontal="right" vertical="center"/>
    </xf>
    <xf numFmtId="167" fontId="5" fillId="0" borderId="16" xfId="0" applyNumberFormat="1" applyFont="1" applyFill="1" applyBorder="1" applyAlignment="1">
      <alignment vertical="center"/>
    </xf>
    <xf numFmtId="172" fontId="5" fillId="0" borderId="15" xfId="28" applyNumberFormat="1" applyFont="1" applyFill="1" applyBorder="1" applyAlignment="1">
      <alignment horizontal="center" vertical="center"/>
    </xf>
    <xf numFmtId="2" fontId="5" fillId="0" borderId="15" xfId="28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43" fontId="5" fillId="0" borderId="18" xfId="28" applyNumberFormat="1" applyFont="1" applyBorder="1" applyAlignment="1">
      <alignment horizontal="right" vertical="center"/>
    </xf>
    <xf numFmtId="167" fontId="5" fillId="0" borderId="18" xfId="28" applyFont="1" applyBorder="1" applyAlignment="1">
      <alignment horizontal="right" vertical="center"/>
    </xf>
    <xf numFmtId="43" fontId="5" fillId="0" borderId="10" xfId="28" applyNumberFormat="1" applyFont="1" applyBorder="1" applyAlignment="1">
      <alignment horizontal="right" vertical="center"/>
    </xf>
    <xf numFmtId="167" fontId="27" fillId="0" borderId="11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7" fontId="5" fillId="0" borderId="0" xfId="28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7" fontId="35" fillId="0" borderId="0" xfId="28" applyFont="1" applyBorder="1" applyAlignment="1">
      <alignment horizontal="right" vertical="center"/>
    </xf>
    <xf numFmtId="167" fontId="24" fillId="0" borderId="15" xfId="0" applyNumberFormat="1" applyFont="1" applyBorder="1" applyAlignment="1">
      <alignment vertical="center"/>
    </xf>
    <xf numFmtId="167" fontId="27" fillId="0" borderId="16" xfId="28" applyFont="1" applyBorder="1" applyAlignment="1">
      <alignment vertical="center"/>
    </xf>
    <xf numFmtId="167" fontId="36" fillId="0" borderId="17" xfId="28" applyFont="1" applyBorder="1" applyAlignment="1">
      <alignment vertical="center"/>
    </xf>
    <xf numFmtId="167" fontId="36" fillId="0" borderId="18" xfId="28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67" fontId="36" fillId="0" borderId="21" xfId="28" applyFont="1" applyBorder="1" applyAlignment="1">
      <alignment vertical="center"/>
    </xf>
    <xf numFmtId="167" fontId="37" fillId="0" borderId="22" xfId="28" applyFont="1" applyFill="1" applyBorder="1" applyAlignment="1">
      <alignment horizontal="left" vertical="center"/>
    </xf>
    <xf numFmtId="167" fontId="38" fillId="0" borderId="22" xfId="28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167" fontId="27" fillId="0" borderId="25" xfId="0" applyNumberFormat="1" applyFont="1" applyBorder="1" applyAlignment="1">
      <alignment vertical="center"/>
    </xf>
    <xf numFmtId="0" fontId="5" fillId="0" borderId="0" xfId="0" applyFont="1" applyBorder="1"/>
    <xf numFmtId="167" fontId="27" fillId="0" borderId="0" xfId="0" applyNumberFormat="1" applyFont="1" applyBorder="1"/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169" fontId="41" fillId="0" borderId="15" xfId="0" applyNumberFormat="1" applyFont="1" applyFill="1" applyBorder="1" applyAlignment="1">
      <alignment horizontal="center" vertical="center"/>
    </xf>
    <xf numFmtId="40" fontId="41" fillId="0" borderId="15" xfId="0" applyNumberFormat="1" applyFont="1" applyFill="1" applyBorder="1" applyAlignment="1">
      <alignment horizontal="right" vertical="center"/>
    </xf>
    <xf numFmtId="40" fontId="41" fillId="0" borderId="16" xfId="0" applyNumberFormat="1" applyFont="1" applyFill="1" applyBorder="1" applyAlignment="1">
      <alignment horizontal="center" vertical="center"/>
    </xf>
    <xf numFmtId="40" fontId="39" fillId="0" borderId="16" xfId="0" applyNumberFormat="1" applyFont="1" applyFill="1" applyBorder="1" applyAlignment="1">
      <alignment horizontal="right" vertical="center"/>
    </xf>
    <xf numFmtId="40" fontId="41" fillId="0" borderId="15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left" vertical="center"/>
    </xf>
    <xf numFmtId="169" fontId="41" fillId="0" borderId="24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40" fontId="41" fillId="0" borderId="24" xfId="0" applyNumberFormat="1" applyFont="1" applyFill="1" applyBorder="1" applyAlignment="1">
      <alignment horizontal="right" vertical="center"/>
    </xf>
    <xf numFmtId="40" fontId="39" fillId="0" borderId="25" xfId="0" applyNumberFormat="1" applyFont="1" applyFill="1" applyBorder="1" applyAlignment="1">
      <alignment horizontal="right" vertical="center"/>
    </xf>
    <xf numFmtId="0" fontId="40" fillId="0" borderId="15" xfId="0" applyFont="1" applyFill="1" applyBorder="1" applyAlignment="1">
      <alignment vertical="center"/>
    </xf>
    <xf numFmtId="167" fontId="41" fillId="0" borderId="15" xfId="28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vertical="center"/>
    </xf>
    <xf numFmtId="43" fontId="41" fillId="0" borderId="15" xfId="28" applyNumberFormat="1" applyFont="1" applyFill="1" applyBorder="1" applyAlignment="1">
      <alignment horizontal="right" vertical="center"/>
    </xf>
    <xf numFmtId="167" fontId="41" fillId="0" borderId="16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15" xfId="28" applyNumberFormat="1" applyFont="1" applyFill="1" applyBorder="1" applyAlignment="1">
      <alignment horizontal="right" vertical="center"/>
    </xf>
    <xf numFmtId="4" fontId="41" fillId="0" borderId="16" xfId="0" applyNumberFormat="1" applyFont="1" applyFill="1" applyBorder="1" applyAlignment="1">
      <alignment vertical="center"/>
    </xf>
    <xf numFmtId="169" fontId="41" fillId="0" borderId="15" xfId="28" applyNumberFormat="1" applyFont="1" applyFill="1" applyBorder="1" applyAlignment="1">
      <alignment horizontal="center" vertical="center"/>
    </xf>
    <xf numFmtId="173" fontId="41" fillId="0" borderId="15" xfId="28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right" vertical="center"/>
    </xf>
    <xf numFmtId="43" fontId="41" fillId="0" borderId="15" xfId="28" applyNumberFormat="1" applyFont="1" applyFill="1" applyBorder="1" applyAlignment="1">
      <alignment horizontal="center" vertical="center"/>
    </xf>
    <xf numFmtId="167" fontId="41" fillId="0" borderId="15" xfId="0" applyNumberFormat="1" applyFont="1" applyFill="1" applyBorder="1" applyAlignment="1">
      <alignment vertical="center"/>
    </xf>
    <xf numFmtId="167" fontId="39" fillId="0" borderId="16" xfId="0" applyNumberFormat="1" applyFont="1" applyFill="1" applyBorder="1" applyAlignment="1">
      <alignment vertical="center"/>
    </xf>
    <xf numFmtId="2" fontId="41" fillId="0" borderId="15" xfId="28" applyNumberFormat="1" applyFont="1" applyFill="1" applyBorder="1" applyAlignment="1">
      <alignment horizontal="center" vertical="center"/>
    </xf>
    <xf numFmtId="172" fontId="41" fillId="0" borderId="15" xfId="28" applyNumberFormat="1" applyFont="1" applyFill="1" applyBorder="1" applyAlignment="1">
      <alignment horizontal="center" vertical="center"/>
    </xf>
    <xf numFmtId="174" fontId="41" fillId="0" borderId="15" xfId="28" applyNumberFormat="1" applyFont="1" applyFill="1" applyBorder="1" applyAlignment="1">
      <alignment horizontal="center" vertical="center"/>
    </xf>
    <xf numFmtId="175" fontId="41" fillId="0" borderId="15" xfId="28" applyNumberFormat="1" applyFont="1" applyFill="1" applyBorder="1" applyAlignment="1">
      <alignment horizontal="center" vertical="center"/>
    </xf>
    <xf numFmtId="171" fontId="41" fillId="0" borderId="15" xfId="28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right" vertical="center"/>
    </xf>
    <xf numFmtId="0" fontId="41" fillId="0" borderId="18" xfId="0" applyFont="1" applyBorder="1" applyAlignment="1">
      <alignment vertical="center"/>
    </xf>
    <xf numFmtId="43" fontId="41" fillId="0" borderId="18" xfId="28" applyNumberFormat="1" applyFont="1" applyBorder="1" applyAlignment="1">
      <alignment horizontal="right" vertical="center"/>
    </xf>
    <xf numFmtId="167" fontId="41" fillId="0" borderId="18" xfId="28" applyFont="1" applyBorder="1" applyAlignment="1">
      <alignment horizontal="right" vertical="center"/>
    </xf>
    <xf numFmtId="43" fontId="41" fillId="0" borderId="10" xfId="28" applyNumberFormat="1" applyFont="1" applyBorder="1" applyAlignment="1">
      <alignment horizontal="right" vertical="center"/>
    </xf>
    <xf numFmtId="167" fontId="39" fillId="0" borderId="11" xfId="0" applyNumberFormat="1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67" fontId="41" fillId="0" borderId="0" xfId="28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167" fontId="41" fillId="0" borderId="0" xfId="28" applyFont="1" applyBorder="1" applyAlignment="1">
      <alignment horizontal="right" vertical="center"/>
    </xf>
    <xf numFmtId="167" fontId="0" fillId="0" borderId="15" xfId="0" applyNumberFormat="1" applyFont="1" applyBorder="1" applyAlignment="1">
      <alignment vertical="center"/>
    </xf>
    <xf numFmtId="167" fontId="39" fillId="0" borderId="16" xfId="28" applyFont="1" applyBorder="1" applyAlignment="1">
      <alignment vertical="center"/>
    </xf>
    <xf numFmtId="167" fontId="42" fillId="0" borderId="17" xfId="28" applyFont="1" applyBorder="1" applyAlignment="1">
      <alignment vertical="center"/>
    </xf>
    <xf numFmtId="167" fontId="42" fillId="0" borderId="18" xfId="28" applyFont="1" applyBorder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41" fillId="0" borderId="10" xfId="0" applyFont="1" applyBorder="1" applyAlignment="1">
      <alignment vertical="center"/>
    </xf>
    <xf numFmtId="167" fontId="42" fillId="0" borderId="21" xfId="28" applyFont="1" applyBorder="1" applyAlignment="1">
      <alignment vertical="center"/>
    </xf>
    <xf numFmtId="167" fontId="43" fillId="0" borderId="22" xfId="28" applyFont="1" applyFill="1" applyBorder="1" applyAlignment="1">
      <alignment horizontal="left" vertical="center"/>
    </xf>
    <xf numFmtId="167" fontId="43" fillId="0" borderId="22" xfId="28" applyFont="1" applyBorder="1" applyAlignment="1">
      <alignment horizontal="left" vertical="center"/>
    </xf>
    <xf numFmtId="0" fontId="41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vertical="center"/>
    </xf>
    <xf numFmtId="167" fontId="39" fillId="0" borderId="25" xfId="0" applyNumberFormat="1" applyFont="1" applyBorder="1" applyAlignment="1">
      <alignment vertical="center"/>
    </xf>
    <xf numFmtId="0" fontId="41" fillId="0" borderId="0" xfId="0" applyFont="1" applyBorder="1"/>
    <xf numFmtId="167" fontId="39" fillId="0" borderId="0" xfId="0" applyNumberFormat="1" applyFont="1" applyBorder="1"/>
    <xf numFmtId="0" fontId="41" fillId="0" borderId="0" xfId="0" applyFont="1"/>
    <xf numFmtId="0" fontId="27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7" fontId="5" fillId="0" borderId="15" xfId="28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3" fontId="5" fillId="0" borderId="15" xfId="28" applyNumberFormat="1" applyFont="1" applyBorder="1" applyAlignment="1">
      <alignment horizontal="right" vertical="center"/>
    </xf>
    <xf numFmtId="167" fontId="5" fillId="0" borderId="16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15" xfId="28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2" fontId="5" fillId="0" borderId="15" xfId="28" applyNumberFormat="1" applyFont="1" applyBorder="1" applyAlignment="1">
      <alignment horizontal="center" vertical="center"/>
    </xf>
    <xf numFmtId="43" fontId="5" fillId="0" borderId="15" xfId="28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vertical="center"/>
    </xf>
    <xf numFmtId="167" fontId="27" fillId="0" borderId="16" xfId="0" applyNumberFormat="1" applyFont="1" applyBorder="1" applyAlignment="1">
      <alignment vertical="center"/>
    </xf>
    <xf numFmtId="174" fontId="5" fillId="0" borderId="15" xfId="28" applyNumberFormat="1" applyFont="1" applyFill="1" applyBorder="1" applyAlignment="1">
      <alignment horizontal="center" vertical="center"/>
    </xf>
    <xf numFmtId="167" fontId="5" fillId="0" borderId="16" xfId="28" applyFont="1" applyBorder="1" applyAlignment="1">
      <alignment vertical="center"/>
    </xf>
    <xf numFmtId="167" fontId="36" fillId="0" borderId="20" xfId="28" applyFont="1" applyBorder="1" applyAlignment="1">
      <alignment vertical="center"/>
    </xf>
    <xf numFmtId="167" fontId="36" fillId="0" borderId="23" xfId="28" applyFont="1" applyBorder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2" fontId="41" fillId="0" borderId="15" xfId="28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67" fontId="41" fillId="0" borderId="15" xfId="0" applyNumberFormat="1" applyFont="1" applyBorder="1" applyAlignment="1">
      <alignment vertical="center"/>
    </xf>
    <xf numFmtId="43" fontId="41" fillId="0" borderId="15" xfId="28" applyNumberFormat="1" applyFont="1" applyBorder="1" applyAlignment="1">
      <alignment horizontal="right" vertical="center"/>
    </xf>
    <xf numFmtId="167" fontId="41" fillId="0" borderId="16" xfId="0" applyNumberFormat="1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4" xfId="0" applyFont="1" applyBorder="1" applyAlignment="1">
      <alignment horizontal="right" vertical="center"/>
    </xf>
    <xf numFmtId="43" fontId="41" fillId="0" borderId="15" xfId="28" applyNumberFormat="1" applyFont="1" applyBorder="1" applyAlignment="1">
      <alignment horizontal="center" vertical="center"/>
    </xf>
    <xf numFmtId="167" fontId="39" fillId="0" borderId="16" xfId="0" applyNumberFormat="1" applyFont="1" applyBorder="1" applyAlignment="1">
      <alignment vertical="center"/>
    </xf>
    <xf numFmtId="176" fontId="41" fillId="0" borderId="15" xfId="28" applyNumberFormat="1" applyFont="1" applyBorder="1" applyAlignment="1">
      <alignment horizontal="center" vertical="center"/>
    </xf>
    <xf numFmtId="0" fontId="41" fillId="0" borderId="27" xfId="0" applyFont="1" applyFill="1" applyBorder="1" applyAlignment="1">
      <alignment horizontal="right" vertical="center"/>
    </xf>
    <xf numFmtId="0" fontId="41" fillId="0" borderId="28" xfId="0" applyFont="1" applyFill="1" applyBorder="1" applyAlignment="1">
      <alignment vertical="center"/>
    </xf>
    <xf numFmtId="43" fontId="41" fillId="0" borderId="28" xfId="28" applyNumberFormat="1" applyFont="1" applyFill="1" applyBorder="1" applyAlignment="1">
      <alignment horizontal="right" vertical="center"/>
    </xf>
    <xf numFmtId="167" fontId="41" fillId="0" borderId="28" xfId="28" applyFont="1" applyFill="1" applyBorder="1" applyAlignment="1">
      <alignment horizontal="right" vertical="center"/>
    </xf>
    <xf numFmtId="43" fontId="41" fillId="0" borderId="29" xfId="28" applyNumberFormat="1" applyFont="1" applyFill="1" applyBorder="1" applyAlignment="1">
      <alignment horizontal="right" vertical="center"/>
    </xf>
    <xf numFmtId="167" fontId="39" fillId="0" borderId="30" xfId="0" applyNumberFormat="1" applyFont="1" applyFill="1" applyBorder="1" applyAlignment="1">
      <alignment vertical="center"/>
    </xf>
    <xf numFmtId="167" fontId="41" fillId="0" borderId="16" xfId="28" applyFont="1" applyBorder="1" applyAlignment="1">
      <alignment vertical="center"/>
    </xf>
    <xf numFmtId="167" fontId="42" fillId="0" borderId="20" xfId="28" applyFont="1" applyBorder="1" applyAlignment="1">
      <alignment vertical="center"/>
    </xf>
    <xf numFmtId="167" fontId="42" fillId="0" borderId="23" xfId="28" applyFont="1" applyBorder="1" applyAlignment="1">
      <alignment vertical="center"/>
    </xf>
    <xf numFmtId="176" fontId="5" fillId="0" borderId="15" xfId="28" applyNumberFormat="1" applyFont="1" applyBorder="1" applyAlignment="1">
      <alignment horizontal="center" vertical="center"/>
    </xf>
    <xf numFmtId="167" fontId="38" fillId="0" borderId="22" xfId="28" applyFont="1" applyFill="1" applyBorder="1" applyAlignment="1">
      <alignment horizontal="left" vertical="center"/>
    </xf>
    <xf numFmtId="167" fontId="35" fillId="0" borderId="0" xfId="28" applyFont="1" applyBorder="1" applyAlignment="1">
      <alignment horizontal="left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34" fillId="0" borderId="15" xfId="0" applyFont="1" applyBorder="1"/>
    <xf numFmtId="167" fontId="5" fillId="0" borderId="15" xfId="28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43" fontId="5" fillId="0" borderId="15" xfId="28" applyNumberFormat="1" applyFont="1" applyBorder="1" applyAlignment="1">
      <alignment horizontal="right"/>
    </xf>
    <xf numFmtId="167" fontId="5" fillId="0" borderId="16" xfId="0" applyNumberFormat="1" applyFont="1" applyBorder="1"/>
    <xf numFmtId="0" fontId="5" fillId="0" borderId="14" xfId="0" applyFont="1" applyBorder="1" applyAlignment="1">
      <alignment horizontal="right"/>
    </xf>
    <xf numFmtId="2" fontId="5" fillId="0" borderId="15" xfId="28" applyNumberFormat="1" applyFont="1" applyBorder="1" applyAlignment="1">
      <alignment horizontal="center"/>
    </xf>
    <xf numFmtId="43" fontId="5" fillId="0" borderId="15" xfId="28" applyNumberFormat="1" applyFont="1" applyBorder="1" applyAlignment="1">
      <alignment horizontal="center"/>
    </xf>
    <xf numFmtId="167" fontId="5" fillId="0" borderId="15" xfId="0" applyNumberFormat="1" applyFont="1" applyBorder="1"/>
    <xf numFmtId="0" fontId="5" fillId="0" borderId="15" xfId="0" applyFont="1" applyBorder="1" applyAlignment="1"/>
    <xf numFmtId="0" fontId="5" fillId="0" borderId="17" xfId="0" applyFont="1" applyBorder="1" applyAlignment="1">
      <alignment horizontal="right"/>
    </xf>
    <xf numFmtId="0" fontId="5" fillId="0" borderId="18" xfId="0" applyFont="1" applyBorder="1"/>
    <xf numFmtId="43" fontId="5" fillId="0" borderId="18" xfId="28" applyNumberFormat="1" applyFont="1" applyBorder="1" applyAlignment="1">
      <alignment horizontal="right"/>
    </xf>
    <xf numFmtId="43" fontId="5" fillId="0" borderId="10" xfId="28" applyNumberFormat="1" applyFont="1" applyBorder="1" applyAlignment="1">
      <alignment horizontal="right"/>
    </xf>
    <xf numFmtId="167" fontId="27" fillId="0" borderId="11" xfId="0" applyNumberFormat="1" applyFont="1" applyBorder="1"/>
    <xf numFmtId="0" fontId="5" fillId="0" borderId="19" xfId="0" applyFont="1" applyBorder="1"/>
    <xf numFmtId="0" fontId="5" fillId="0" borderId="0" xfId="0" applyFont="1" applyBorder="1" applyAlignment="1"/>
    <xf numFmtId="167" fontId="5" fillId="0" borderId="0" xfId="28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24" fillId="0" borderId="15" xfId="0" applyNumberFormat="1" applyFont="1" applyBorder="1"/>
    <xf numFmtId="167" fontId="5" fillId="0" borderId="16" xfId="28" applyFont="1" applyBorder="1"/>
    <xf numFmtId="0" fontId="5" fillId="0" borderId="10" xfId="0" applyFont="1" applyBorder="1"/>
    <xf numFmtId="0" fontId="5" fillId="0" borderId="24" xfId="0" applyFont="1" applyBorder="1"/>
    <xf numFmtId="167" fontId="27" fillId="0" borderId="25" xfId="0" applyNumberFormat="1" applyFont="1" applyBorder="1"/>
    <xf numFmtId="0" fontId="27" fillId="0" borderId="29" xfId="0" applyFont="1" applyBorder="1" applyAlignment="1">
      <alignment horizontal="center"/>
    </xf>
    <xf numFmtId="0" fontId="34" fillId="0" borderId="29" xfId="0" applyFont="1" applyBorder="1"/>
    <xf numFmtId="167" fontId="5" fillId="0" borderId="29" xfId="28" applyFont="1" applyBorder="1"/>
    <xf numFmtId="0" fontId="5" fillId="0" borderId="29" xfId="0" applyFont="1" applyBorder="1"/>
    <xf numFmtId="167" fontId="27" fillId="0" borderId="29" xfId="0" applyNumberFormat="1" applyFont="1" applyBorder="1"/>
    <xf numFmtId="167" fontId="5" fillId="0" borderId="29" xfId="0" applyNumberFormat="1" applyFont="1" applyBorder="1"/>
    <xf numFmtId="177" fontId="5" fillId="0" borderId="15" xfId="28" applyNumberFormat="1" applyFont="1" applyBorder="1" applyAlignment="1">
      <alignment horizontal="center"/>
    </xf>
    <xf numFmtId="167" fontId="5" fillId="0" borderId="15" xfId="28" applyNumberFormat="1" applyFont="1" applyBorder="1"/>
    <xf numFmtId="167" fontId="27" fillId="0" borderId="15" xfId="28" applyNumberFormat="1" applyFont="1" applyBorder="1"/>
    <xf numFmtId="0" fontId="5" fillId="0" borderId="31" xfId="0" applyFont="1" applyBorder="1" applyAlignment="1"/>
    <xf numFmtId="0" fontId="5" fillId="0" borderId="28" xfId="0" applyFont="1" applyBorder="1"/>
    <xf numFmtId="167" fontId="5" fillId="0" borderId="28" xfId="28" applyFont="1" applyBorder="1" applyAlignment="1">
      <alignment horizontal="center"/>
    </xf>
    <xf numFmtId="167" fontId="5" fillId="0" borderId="28" xfId="28" applyFont="1" applyBorder="1" applyAlignment="1"/>
    <xf numFmtId="0" fontId="5" fillId="0" borderId="28" xfId="0" applyFont="1" applyBorder="1" applyAlignment="1">
      <alignment horizontal="center"/>
    </xf>
    <xf numFmtId="43" fontId="5" fillId="0" borderId="32" xfId="28" applyNumberFormat="1" applyFont="1" applyBorder="1" applyAlignment="1">
      <alignment horizontal="right"/>
    </xf>
    <xf numFmtId="0" fontId="5" fillId="0" borderId="33" xfId="0" applyFont="1" applyBorder="1" applyAlignment="1"/>
    <xf numFmtId="0" fontId="5" fillId="0" borderId="34" xfId="0" applyFont="1" applyBorder="1"/>
    <xf numFmtId="167" fontId="5" fillId="0" borderId="34" xfId="28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43" fontId="5" fillId="0" borderId="35" xfId="28" applyNumberFormat="1" applyFont="1" applyBorder="1" applyAlignment="1">
      <alignment horizontal="right"/>
    </xf>
    <xf numFmtId="167" fontId="5" fillId="0" borderId="12" xfId="0" applyNumberFormat="1" applyFont="1" applyBorder="1"/>
    <xf numFmtId="0" fontId="27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178" fontId="5" fillId="0" borderId="15" xfId="28" applyNumberFormat="1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3" fontId="5" fillId="0" borderId="28" xfId="28" applyNumberFormat="1" applyFont="1" applyBorder="1" applyAlignment="1">
      <alignment horizontal="right"/>
    </xf>
    <xf numFmtId="167" fontId="5" fillId="0" borderId="28" xfId="28" applyFont="1" applyBorder="1" applyAlignment="1">
      <alignment horizontal="left"/>
    </xf>
    <xf numFmtId="43" fontId="5" fillId="0" borderId="29" xfId="28" applyNumberFormat="1" applyFont="1" applyBorder="1" applyAlignment="1">
      <alignment horizontal="right"/>
    </xf>
    <xf numFmtId="0" fontId="5" fillId="0" borderId="33" xfId="0" applyFont="1" applyBorder="1"/>
    <xf numFmtId="0" fontId="5" fillId="0" borderId="34" xfId="0" applyFont="1" applyBorder="1" applyAlignment="1"/>
    <xf numFmtId="167" fontId="5" fillId="0" borderId="34" xfId="28" applyFont="1" applyBorder="1" applyAlignment="1">
      <alignment horizontal="left"/>
    </xf>
    <xf numFmtId="167" fontId="24" fillId="0" borderId="12" xfId="0" applyNumberFormat="1" applyFont="1" applyBorder="1"/>
    <xf numFmtId="167" fontId="5" fillId="0" borderId="12" xfId="28" applyFont="1" applyBorder="1"/>
    <xf numFmtId="167" fontId="36" fillId="0" borderId="31" xfId="28" applyFont="1" applyBorder="1" applyAlignment="1">
      <alignment vertical="center"/>
    </xf>
    <xf numFmtId="167" fontId="36" fillId="0" borderId="28" xfId="28" applyFont="1" applyBorder="1" applyAlignment="1">
      <alignment vertical="center"/>
    </xf>
    <xf numFmtId="167" fontId="36" fillId="0" borderId="32" xfId="28" applyFont="1" applyBorder="1" applyAlignment="1">
      <alignment vertical="center"/>
    </xf>
    <xf numFmtId="167" fontId="36" fillId="0" borderId="33" xfId="28" applyFont="1" applyBorder="1" applyAlignment="1">
      <alignment vertical="center"/>
    </xf>
    <xf numFmtId="167" fontId="38" fillId="0" borderId="34" xfId="28" applyFont="1" applyBorder="1" applyAlignment="1">
      <alignment horizontal="center" vertical="center"/>
    </xf>
    <xf numFmtId="167" fontId="36" fillId="0" borderId="34" xfId="28" applyFont="1" applyBorder="1" applyAlignment="1">
      <alignment vertical="center"/>
    </xf>
    <xf numFmtId="167" fontId="36" fillId="0" borderId="35" xfId="28" applyFont="1" applyBorder="1" applyAlignment="1">
      <alignment vertical="center"/>
    </xf>
    <xf numFmtId="0" fontId="5" fillId="0" borderId="12" xfId="0" applyFont="1" applyBorder="1"/>
    <xf numFmtId="167" fontId="27" fillId="0" borderId="12" xfId="0" applyNumberFormat="1" applyFont="1" applyBorder="1"/>
    <xf numFmtId="167" fontId="5" fillId="0" borderId="15" xfId="28" applyFont="1" applyBorder="1"/>
    <xf numFmtId="167" fontId="5" fillId="0" borderId="28" xfId="28" applyFont="1" applyBorder="1"/>
    <xf numFmtId="167" fontId="5" fillId="0" borderId="34" xfId="28" applyFont="1" applyBorder="1"/>
    <xf numFmtId="0" fontId="44" fillId="0" borderId="2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167" fontId="35" fillId="0" borderId="29" xfId="28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167" fontId="44" fillId="0" borderId="29" xfId="0" applyNumberFormat="1" applyFont="1" applyBorder="1" applyAlignment="1">
      <alignment vertical="center"/>
    </xf>
    <xf numFmtId="167" fontId="35" fillId="0" borderId="29" xfId="0" applyNumberFormat="1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167" fontId="35" fillId="0" borderId="15" xfId="28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167" fontId="35" fillId="0" borderId="15" xfId="28" applyNumberFormat="1" applyFont="1" applyBorder="1" applyAlignment="1">
      <alignment vertical="center"/>
    </xf>
    <xf numFmtId="167" fontId="44" fillId="0" borderId="15" xfId="28" applyNumberFormat="1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167" fontId="35" fillId="0" borderId="28" xfId="28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43" fontId="35" fillId="0" borderId="32" xfId="28" applyNumberFormat="1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167" fontId="35" fillId="0" borderId="34" xfId="28" applyFont="1" applyBorder="1" applyAlignment="1">
      <alignment vertical="center"/>
    </xf>
    <xf numFmtId="0" fontId="35" fillId="0" borderId="34" xfId="0" applyFont="1" applyBorder="1" applyAlignment="1">
      <alignment horizontal="center" vertical="center"/>
    </xf>
    <xf numFmtId="43" fontId="35" fillId="0" borderId="35" xfId="28" applyNumberFormat="1" applyFont="1" applyBorder="1" applyAlignment="1">
      <alignment horizontal="right" vertical="center"/>
    </xf>
    <xf numFmtId="167" fontId="35" fillId="0" borderId="12" xfId="0" applyNumberFormat="1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6" fillId="0" borderId="15" xfId="0" applyFont="1" applyBorder="1" applyAlignment="1">
      <alignment vertical="center"/>
    </xf>
    <xf numFmtId="43" fontId="35" fillId="0" borderId="15" xfId="28" applyNumberFormat="1" applyFont="1" applyBorder="1" applyAlignment="1">
      <alignment horizontal="right" vertical="center"/>
    </xf>
    <xf numFmtId="167" fontId="35" fillId="0" borderId="15" xfId="0" applyNumberFormat="1" applyFont="1" applyBorder="1" applyAlignment="1">
      <alignment vertical="center"/>
    </xf>
    <xf numFmtId="0" fontId="35" fillId="0" borderId="15" xfId="0" applyFont="1" applyBorder="1" applyAlignment="1">
      <alignment horizontal="right" vertical="center"/>
    </xf>
    <xf numFmtId="43" fontId="35" fillId="0" borderId="15" xfId="28" applyNumberFormat="1" applyFont="1" applyBorder="1" applyAlignment="1">
      <alignment horizontal="center" vertical="center"/>
    </xf>
    <xf numFmtId="0" fontId="35" fillId="0" borderId="31" xfId="0" applyFont="1" applyBorder="1" applyAlignment="1">
      <alignment horizontal="right" vertical="center"/>
    </xf>
    <xf numFmtId="43" fontId="35" fillId="0" borderId="28" xfId="28" applyNumberFormat="1" applyFont="1" applyBorder="1" applyAlignment="1">
      <alignment horizontal="right" vertical="center"/>
    </xf>
    <xf numFmtId="167" fontId="35" fillId="0" borderId="28" xfId="28" applyFont="1" applyBorder="1" applyAlignment="1">
      <alignment horizontal="left" vertical="center"/>
    </xf>
    <xf numFmtId="43" fontId="35" fillId="0" borderId="29" xfId="28" applyNumberFormat="1" applyFont="1" applyBorder="1" applyAlignment="1">
      <alignment horizontal="right" vertical="center"/>
    </xf>
    <xf numFmtId="167" fontId="35" fillId="0" borderId="34" xfId="28" applyFont="1" applyBorder="1" applyAlignment="1">
      <alignment horizontal="center" vertical="center"/>
    </xf>
    <xf numFmtId="167" fontId="35" fillId="0" borderId="34" xfId="28" applyFont="1" applyBorder="1" applyAlignment="1">
      <alignment horizontal="left" vertical="center"/>
    </xf>
    <xf numFmtId="167" fontId="47" fillId="0" borderId="12" xfId="0" applyNumberFormat="1" applyFont="1" applyBorder="1" applyAlignment="1">
      <alignment vertical="center"/>
    </xf>
    <xf numFmtId="167" fontId="35" fillId="0" borderId="12" xfId="28" applyFont="1" applyBorder="1" applyAlignment="1">
      <alignment vertical="center"/>
    </xf>
    <xf numFmtId="167" fontId="48" fillId="0" borderId="31" xfId="28" applyFont="1" applyBorder="1" applyAlignment="1">
      <alignment vertical="center"/>
    </xf>
    <xf numFmtId="167" fontId="48" fillId="0" borderId="28" xfId="28" applyFont="1" applyBorder="1" applyAlignment="1">
      <alignment vertical="center"/>
    </xf>
    <xf numFmtId="167" fontId="48" fillId="0" borderId="32" xfId="28" applyFont="1" applyBorder="1" applyAlignment="1">
      <alignment vertical="center"/>
    </xf>
    <xf numFmtId="167" fontId="48" fillId="0" borderId="33" xfId="28" applyFont="1" applyBorder="1" applyAlignment="1">
      <alignment vertical="center"/>
    </xf>
    <xf numFmtId="167" fontId="48" fillId="0" borderId="34" xfId="28" applyFont="1" applyBorder="1" applyAlignment="1">
      <alignment vertical="center"/>
    </xf>
    <xf numFmtId="167" fontId="48" fillId="0" borderId="35" xfId="28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Border="1"/>
    <xf numFmtId="167" fontId="44" fillId="0" borderId="0" xfId="0" applyNumberFormat="1" applyFont="1" applyBorder="1"/>
    <xf numFmtId="0" fontId="35" fillId="0" borderId="0" xfId="0" applyFont="1"/>
    <xf numFmtId="0" fontId="24" fillId="0" borderId="0" xfId="0" applyFont="1" applyAlignment="1"/>
    <xf numFmtId="167" fontId="24" fillId="0" borderId="0" xfId="28" applyFont="1" applyAlignment="1"/>
    <xf numFmtId="0" fontId="34" fillId="0" borderId="0" xfId="0" applyFont="1" applyAlignment="1"/>
    <xf numFmtId="167" fontId="34" fillId="0" borderId="0" xfId="28" applyFont="1" applyAlignment="1"/>
    <xf numFmtId="167" fontId="27" fillId="0" borderId="0" xfId="28" applyFont="1"/>
    <xf numFmtId="179" fontId="24" fillId="0" borderId="0" xfId="0" applyNumberFormat="1" applyFont="1"/>
    <xf numFmtId="0" fontId="24" fillId="0" borderId="0" xfId="0" applyFont="1" applyAlignment="1">
      <alignment horizontal="center"/>
    </xf>
    <xf numFmtId="166" fontId="24" fillId="0" borderId="0" xfId="0" applyNumberFormat="1" applyFont="1"/>
    <xf numFmtId="0" fontId="27" fillId="24" borderId="29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0" borderId="36" xfId="0" applyFont="1" applyBorder="1" applyAlignment="1">
      <alignment horizontal="right"/>
    </xf>
    <xf numFmtId="0" fontId="34" fillId="0" borderId="36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right"/>
    </xf>
    <xf numFmtId="167" fontId="5" fillId="0" borderId="36" xfId="0" applyNumberFormat="1" applyFont="1" applyBorder="1"/>
    <xf numFmtId="0" fontId="5" fillId="0" borderId="36" xfId="0" applyFont="1" applyBorder="1" applyAlignment="1">
      <alignment horizontal="center"/>
    </xf>
    <xf numFmtId="167" fontId="24" fillId="0" borderId="0" xfId="0" applyNumberFormat="1" applyFont="1" applyAlignment="1">
      <alignment horizontal="right"/>
    </xf>
    <xf numFmtId="167" fontId="27" fillId="0" borderId="36" xfId="0" applyNumberFormat="1" applyFont="1" applyBorder="1"/>
    <xf numFmtId="167" fontId="27" fillId="0" borderId="36" xfId="0" applyNumberFormat="1" applyFont="1" applyBorder="1" applyAlignment="1">
      <alignment horizontal="center"/>
    </xf>
    <xf numFmtId="0" fontId="5" fillId="0" borderId="29" xfId="0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5" fillId="0" borderId="37" xfId="0" applyFont="1" applyBorder="1"/>
    <xf numFmtId="167" fontId="5" fillId="0" borderId="37" xfId="0" applyNumberFormat="1" applyFont="1" applyBorder="1"/>
    <xf numFmtId="167" fontId="27" fillId="0" borderId="37" xfId="0" applyNumberFormat="1" applyFont="1" applyBorder="1"/>
    <xf numFmtId="0" fontId="27" fillId="0" borderId="38" xfId="0" applyFont="1" applyBorder="1" applyAlignment="1">
      <alignment horizontal="center"/>
    </xf>
    <xf numFmtId="167" fontId="5" fillId="0" borderId="18" xfId="0" applyNumberFormat="1" applyFont="1" applyBorder="1"/>
    <xf numFmtId="0" fontId="5" fillId="0" borderId="20" xfId="0" applyFont="1" applyBorder="1"/>
    <xf numFmtId="0" fontId="27" fillId="0" borderId="15" xfId="0" applyFont="1" applyBorder="1" applyAlignment="1">
      <alignment horizontal="right"/>
    </xf>
    <xf numFmtId="167" fontId="27" fillId="0" borderId="15" xfId="0" applyNumberFormat="1" applyFont="1" applyBorder="1"/>
    <xf numFmtId="167" fontId="36" fillId="0" borderId="39" xfId="28" applyFont="1" applyBorder="1" applyAlignment="1">
      <alignment vertical="center"/>
    </xf>
    <xf numFmtId="0" fontId="24" fillId="0" borderId="0" xfId="0" applyFont="1" applyBorder="1"/>
    <xf numFmtId="0" fontId="24" fillId="0" borderId="40" xfId="0" applyFont="1" applyBorder="1"/>
    <xf numFmtId="167" fontId="36" fillId="0" borderId="0" xfId="28" applyFont="1" applyBorder="1" applyAlignment="1">
      <alignment vertical="center"/>
    </xf>
    <xf numFmtId="0" fontId="24" fillId="0" borderId="34" xfId="0" applyFont="1" applyBorder="1"/>
    <xf numFmtId="0" fontId="24" fillId="0" borderId="35" xfId="0" applyFont="1" applyBorder="1"/>
    <xf numFmtId="0" fontId="27" fillId="0" borderId="12" xfId="0" applyFont="1" applyBorder="1" applyAlignment="1">
      <alignment horizontal="right"/>
    </xf>
    <xf numFmtId="180" fontId="24" fillId="0" borderId="0" xfId="28" applyNumberFormat="1" applyFont="1"/>
    <xf numFmtId="167" fontId="4" fillId="0" borderId="15" xfId="28" applyFont="1" applyBorder="1"/>
    <xf numFmtId="181" fontId="5" fillId="0" borderId="15" xfId="28" applyNumberFormat="1" applyFont="1" applyBorder="1"/>
    <xf numFmtId="167" fontId="5" fillId="0" borderId="15" xfId="28" applyFont="1" applyBorder="1" applyAlignment="1">
      <alignment horizontal="right"/>
    </xf>
    <xf numFmtId="167" fontId="5" fillId="0" borderId="0" xfId="28" applyFont="1" applyBorder="1"/>
    <xf numFmtId="0" fontId="5" fillId="0" borderId="32" xfId="0" applyFont="1" applyBorder="1"/>
    <xf numFmtId="0" fontId="5" fillId="0" borderId="35" xfId="0" applyFont="1" applyBorder="1"/>
    <xf numFmtId="43" fontId="5" fillId="0" borderId="12" xfId="28" applyNumberFormat="1" applyFont="1" applyBorder="1" applyAlignment="1">
      <alignment horizontal="right"/>
    </xf>
    <xf numFmtId="167" fontId="34" fillId="0" borderId="15" xfId="28" applyFont="1" applyBorder="1"/>
    <xf numFmtId="182" fontId="5" fillId="0" borderId="15" xfId="28" applyNumberFormat="1" applyFont="1" applyBorder="1" applyAlignment="1">
      <alignment horizontal="right"/>
    </xf>
    <xf numFmtId="167" fontId="5" fillId="0" borderId="15" xfId="28" applyFont="1" applyBorder="1" applyAlignment="1"/>
    <xf numFmtId="0" fontId="5" fillId="0" borderId="28" xfId="0" applyFont="1" applyBorder="1" applyAlignment="1"/>
    <xf numFmtId="0" fontId="5" fillId="0" borderId="33" xfId="0" applyFont="1" applyBorder="1" applyAlignment="1">
      <alignment horizontal="right"/>
    </xf>
    <xf numFmtId="43" fontId="5" fillId="0" borderId="34" xfId="28" applyNumberFormat="1" applyFont="1" applyBorder="1" applyAlignment="1">
      <alignment horizontal="right"/>
    </xf>
    <xf numFmtId="167" fontId="5" fillId="0" borderId="31" xfId="28" applyFont="1" applyBorder="1" applyAlignment="1">
      <alignment vertical="center"/>
    </xf>
    <xf numFmtId="0" fontId="3" fillId="0" borderId="0" xfId="0" applyFont="1"/>
    <xf numFmtId="0" fontId="49" fillId="0" borderId="0" xfId="0" applyFont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167" fontId="50" fillId="0" borderId="15" xfId="28" applyFont="1" applyBorder="1"/>
    <xf numFmtId="167" fontId="3" fillId="0" borderId="15" xfId="28" applyFont="1" applyBorder="1"/>
    <xf numFmtId="0" fontId="3" fillId="0" borderId="15" xfId="0" applyFont="1" applyBorder="1"/>
    <xf numFmtId="167" fontId="49" fillId="0" borderId="15" xfId="0" applyNumberFormat="1" applyFont="1" applyBorder="1"/>
    <xf numFmtId="167" fontId="3" fillId="0" borderId="15" xfId="0" applyNumberFormat="1" applyFont="1" applyBorder="1"/>
    <xf numFmtId="0" fontId="3" fillId="0" borderId="15" xfId="0" applyFont="1" applyBorder="1" applyAlignment="1"/>
    <xf numFmtId="0" fontId="3" fillId="0" borderId="15" xfId="0" applyFont="1" applyBorder="1" applyAlignment="1">
      <alignment horizontal="center"/>
    </xf>
    <xf numFmtId="167" fontId="3" fillId="0" borderId="15" xfId="28" applyFont="1" applyBorder="1" applyAlignment="1">
      <alignment horizontal="right"/>
    </xf>
    <xf numFmtId="43" fontId="3" fillId="0" borderId="15" xfId="28" applyNumberFormat="1" applyFont="1" applyBorder="1" applyAlignment="1">
      <alignment horizontal="right"/>
    </xf>
    <xf numFmtId="0" fontId="3" fillId="0" borderId="31" xfId="0" applyFont="1" applyBorder="1" applyAlignment="1"/>
    <xf numFmtId="167" fontId="3" fillId="0" borderId="28" xfId="28" applyFont="1" applyBorder="1"/>
    <xf numFmtId="167" fontId="3" fillId="0" borderId="28" xfId="28" applyFont="1" applyBorder="1" applyAlignment="1"/>
    <xf numFmtId="0" fontId="3" fillId="0" borderId="28" xfId="0" applyFont="1" applyBorder="1" applyAlignment="1">
      <alignment horizontal="center"/>
    </xf>
    <xf numFmtId="0" fontId="3" fillId="0" borderId="32" xfId="0" applyFont="1" applyBorder="1"/>
    <xf numFmtId="43" fontId="3" fillId="0" borderId="29" xfId="28" applyNumberFormat="1" applyFont="1" applyBorder="1" applyAlignment="1">
      <alignment horizontal="right"/>
    </xf>
    <xf numFmtId="167" fontId="3" fillId="0" borderId="29" xfId="0" applyNumberFormat="1" applyFont="1" applyBorder="1"/>
    <xf numFmtId="0" fontId="3" fillId="0" borderId="33" xfId="0" applyFont="1" applyBorder="1" applyAlignment="1"/>
    <xf numFmtId="167" fontId="3" fillId="0" borderId="34" xfId="28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43" fontId="3" fillId="0" borderId="12" xfId="28" applyNumberFormat="1" applyFont="1" applyBorder="1" applyAlignment="1">
      <alignment horizontal="right"/>
    </xf>
    <xf numFmtId="167" fontId="3" fillId="0" borderId="12" xfId="0" applyNumberFormat="1" applyFont="1" applyBorder="1"/>
    <xf numFmtId="167" fontId="51" fillId="0" borderId="15" xfId="28" applyFont="1" applyBorder="1"/>
    <xf numFmtId="0" fontId="3" fillId="0" borderId="15" xfId="0" applyFont="1" applyBorder="1" applyAlignment="1">
      <alignment horizontal="right"/>
    </xf>
    <xf numFmtId="43" fontId="3" fillId="0" borderId="15" xfId="28" applyNumberFormat="1" applyFont="1" applyBorder="1" applyAlignment="1">
      <alignment horizontal="center"/>
    </xf>
    <xf numFmtId="167" fontId="3" fillId="0" borderId="15" xfId="28" applyFont="1" applyBorder="1" applyAlignment="1">
      <alignment horizontal="center"/>
    </xf>
    <xf numFmtId="0" fontId="3" fillId="0" borderId="15" xfId="28" applyNumberFormat="1" applyFont="1" applyBorder="1" applyAlignment="1"/>
    <xf numFmtId="0" fontId="3" fillId="0" borderId="31" xfId="0" applyFont="1" applyBorder="1" applyAlignment="1">
      <alignment horizontal="right"/>
    </xf>
    <xf numFmtId="0" fontId="3" fillId="0" borderId="28" xfId="0" applyFont="1" applyBorder="1" applyAlignment="1"/>
    <xf numFmtId="43" fontId="3" fillId="0" borderId="28" xfId="28" applyNumberFormat="1" applyFont="1" applyBorder="1" applyAlignment="1">
      <alignment horizontal="right"/>
    </xf>
    <xf numFmtId="167" fontId="3" fillId="0" borderId="28" xfId="28" applyFont="1" applyBorder="1" applyAlignment="1">
      <alignment horizontal="left"/>
    </xf>
    <xf numFmtId="43" fontId="3" fillId="0" borderId="32" xfId="28" applyNumberFormat="1" applyFont="1" applyBorder="1" applyAlignment="1">
      <alignment horizontal="right"/>
    </xf>
    <xf numFmtId="167" fontId="3" fillId="0" borderId="29" xfId="28" applyFont="1" applyBorder="1"/>
    <xf numFmtId="0" fontId="3" fillId="0" borderId="39" xfId="0" applyFont="1" applyBorder="1" applyAlignment="1">
      <alignment horizontal="right"/>
    </xf>
    <xf numFmtId="0" fontId="3" fillId="0" borderId="0" xfId="0" applyFont="1" applyBorder="1" applyAlignment="1"/>
    <xf numFmtId="43" fontId="3" fillId="0" borderId="0" xfId="28" applyNumberFormat="1" applyFont="1" applyBorder="1" applyAlignment="1">
      <alignment horizontal="right"/>
    </xf>
    <xf numFmtId="167" fontId="3" fillId="0" borderId="0" xfId="28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3" fontId="3" fillId="0" borderId="40" xfId="28" applyNumberFormat="1" applyFont="1" applyBorder="1" applyAlignment="1">
      <alignment horizontal="right"/>
    </xf>
    <xf numFmtId="167" fontId="3" fillId="0" borderId="31" xfId="28" applyFont="1" applyBorder="1" applyAlignment="1">
      <alignment vertical="center"/>
    </xf>
    <xf numFmtId="167" fontId="52" fillId="0" borderId="28" xfId="28" applyFont="1" applyBorder="1" applyAlignment="1">
      <alignment vertical="center"/>
    </xf>
    <xf numFmtId="167" fontId="52" fillId="0" borderId="32" xfId="28" applyFont="1" applyBorder="1" applyAlignment="1">
      <alignment vertical="center"/>
    </xf>
    <xf numFmtId="0" fontId="3" fillId="0" borderId="29" xfId="0" applyFont="1" applyBorder="1"/>
    <xf numFmtId="167" fontId="49" fillId="0" borderId="29" xfId="0" applyNumberFormat="1" applyFont="1" applyBorder="1"/>
    <xf numFmtId="167" fontId="3" fillId="0" borderId="39" xfId="28" applyFont="1" applyBorder="1" applyAlignment="1">
      <alignment vertical="center"/>
    </xf>
    <xf numFmtId="167" fontId="52" fillId="0" borderId="0" xfId="28" applyFont="1" applyBorder="1" applyAlignment="1">
      <alignment vertical="center"/>
    </xf>
    <xf numFmtId="167" fontId="52" fillId="0" borderId="40" xfId="28" applyFont="1" applyBorder="1" applyAlignment="1">
      <alignment vertical="center"/>
    </xf>
    <xf numFmtId="0" fontId="3" fillId="0" borderId="24" xfId="0" applyFont="1" applyBorder="1"/>
    <xf numFmtId="167" fontId="49" fillId="0" borderId="24" xfId="0" applyNumberFormat="1" applyFont="1" applyBorder="1"/>
    <xf numFmtId="167" fontId="52" fillId="0" borderId="33" xfId="28" applyFont="1" applyBorder="1" applyAlignment="1">
      <alignment vertical="center"/>
    </xf>
    <xf numFmtId="167" fontId="52" fillId="0" borderId="34" xfId="28" applyFont="1" applyBorder="1" applyAlignment="1">
      <alignment vertical="center"/>
    </xf>
    <xf numFmtId="167" fontId="52" fillId="0" borderId="35" xfId="28" applyFont="1" applyBorder="1" applyAlignment="1">
      <alignment vertical="center"/>
    </xf>
    <xf numFmtId="0" fontId="3" fillId="0" borderId="12" xfId="0" applyFont="1" applyBorder="1"/>
    <xf numFmtId="167" fontId="49" fillId="0" borderId="12" xfId="0" applyNumberFormat="1" applyFont="1" applyBorder="1"/>
    <xf numFmtId="0" fontId="3" fillId="0" borderId="0" xfId="0" applyFont="1" applyBorder="1"/>
    <xf numFmtId="167" fontId="49" fillId="0" borderId="0" xfId="0" applyNumberFormat="1" applyFont="1" applyBorder="1"/>
    <xf numFmtId="0" fontId="19" fillId="0" borderId="0" xfId="0" applyFont="1" applyAlignment="1">
      <alignment horizontal="center"/>
    </xf>
    <xf numFmtId="0" fontId="55" fillId="0" borderId="41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12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5" fillId="0" borderId="44" xfId="0" applyFont="1" applyBorder="1" applyAlignment="1">
      <alignment horizontal="center" vertical="center"/>
    </xf>
    <xf numFmtId="0" fontId="56" fillId="0" borderId="29" xfId="0" applyFont="1" applyBorder="1" applyAlignment="1">
      <alignment vertical="center"/>
    </xf>
    <xf numFmtId="0" fontId="24" fillId="0" borderId="29" xfId="0" applyFont="1" applyBorder="1" applyAlignment="1">
      <alignment horizontal="center"/>
    </xf>
    <xf numFmtId="0" fontId="24" fillId="0" borderId="29" xfId="0" applyFont="1" applyBorder="1"/>
    <xf numFmtId="0" fontId="24" fillId="0" borderId="45" xfId="0" applyFont="1" applyBorder="1"/>
    <xf numFmtId="0" fontId="24" fillId="0" borderId="46" xfId="0" applyFont="1" applyBorder="1"/>
    <xf numFmtId="0" fontId="24" fillId="0" borderId="15" xfId="0" applyFont="1" applyBorder="1" applyAlignment="1">
      <alignment vertical="center"/>
    </xf>
    <xf numFmtId="2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47" xfId="0" applyNumberFormat="1" applyFont="1" applyBorder="1" applyAlignment="1">
      <alignment vertical="center"/>
    </xf>
    <xf numFmtId="0" fontId="24" fillId="0" borderId="15" xfId="0" applyFont="1" applyBorder="1"/>
    <xf numFmtId="4" fontId="55" fillId="0" borderId="47" xfId="0" applyNumberFormat="1" applyFont="1" applyBorder="1" applyAlignment="1">
      <alignment vertical="center"/>
    </xf>
    <xf numFmtId="2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4" fontId="24" fillId="0" borderId="15" xfId="0" applyNumberFormat="1" applyFont="1" applyBorder="1"/>
    <xf numFmtId="4" fontId="24" fillId="0" borderId="47" xfId="0" applyNumberFormat="1" applyFont="1" applyBorder="1"/>
    <xf numFmtId="0" fontId="24" fillId="0" borderId="48" xfId="0" applyFont="1" applyBorder="1"/>
    <xf numFmtId="0" fontId="24" fillId="0" borderId="49" xfId="0" applyFont="1" applyBorder="1"/>
    <xf numFmtId="2" fontId="24" fillId="0" borderId="49" xfId="0" applyNumberFormat="1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4" fontId="24" fillId="0" borderId="49" xfId="0" applyNumberFormat="1" applyFont="1" applyBorder="1"/>
    <xf numFmtId="4" fontId="24" fillId="0" borderId="50" xfId="0" applyNumberFormat="1" applyFont="1" applyBorder="1"/>
    <xf numFmtId="0" fontId="57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4" fontId="24" fillId="0" borderId="41" xfId="0" applyNumberFormat="1" applyFont="1" applyBorder="1" applyAlignment="1">
      <alignment vertical="center"/>
    </xf>
    <xf numFmtId="4" fontId="55" fillId="0" borderId="54" xfId="0" applyNumberFormat="1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55" fillId="0" borderId="56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4" fontId="24" fillId="0" borderId="58" xfId="0" applyNumberFormat="1" applyFont="1" applyBorder="1" applyAlignment="1">
      <alignment vertical="center"/>
    </xf>
    <xf numFmtId="4" fontId="55" fillId="0" borderId="59" xfId="0" applyNumberFormat="1" applyFont="1" applyBorder="1" applyAlignment="1">
      <alignment vertical="center"/>
    </xf>
    <xf numFmtId="2" fontId="24" fillId="0" borderId="0" xfId="0" applyNumberFormat="1" applyFont="1" applyAlignment="1">
      <alignment horizontal="center"/>
    </xf>
    <xf numFmtId="4" fontId="24" fillId="0" borderId="0" xfId="0" applyNumberFormat="1" applyFont="1"/>
    <xf numFmtId="0" fontId="19" fillId="0" borderId="0" xfId="0" applyFont="1" applyAlignment="1"/>
    <xf numFmtId="0" fontId="54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19" fillId="0" borderId="0" xfId="0" applyFont="1"/>
    <xf numFmtId="0" fontId="19" fillId="0" borderId="0" xfId="0" applyFont="1" applyFill="1" applyBorder="1"/>
    <xf numFmtId="185" fontId="0" fillId="0" borderId="0" xfId="0" applyNumberFormat="1"/>
    <xf numFmtId="178" fontId="0" fillId="0" borderId="0" xfId="0" applyNumberFormat="1"/>
    <xf numFmtId="0" fontId="0" fillId="0" borderId="0" xfId="0" applyFont="1"/>
    <xf numFmtId="0" fontId="58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3" fontId="19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1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59" fillId="0" borderId="0" xfId="0" applyFont="1" applyAlignment="1"/>
    <xf numFmtId="0" fontId="60" fillId="0" borderId="0" xfId="0" applyFont="1" applyAlignment="1"/>
    <xf numFmtId="0" fontId="0" fillId="0" borderId="66" xfId="0" applyFont="1" applyFill="1" applyBorder="1" applyAlignment="1"/>
    <xf numFmtId="0" fontId="18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3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29" fillId="0" borderId="15" xfId="0" quotePrefix="1" applyFont="1" applyBorder="1" applyAlignment="1">
      <alignment vertical="center"/>
    </xf>
    <xf numFmtId="0" fontId="29" fillId="0" borderId="15" xfId="0" quotePrefix="1" applyFont="1" applyFill="1" applyBorder="1" applyAlignment="1">
      <alignment horizontal="left" vertical="center"/>
    </xf>
    <xf numFmtId="0" fontId="41" fillId="0" borderId="15" xfId="0" quotePrefix="1" applyFont="1" applyFill="1" applyBorder="1" applyAlignment="1">
      <alignment vertical="center"/>
    </xf>
    <xf numFmtId="0" fontId="5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43" fontId="64" fillId="0" borderId="15" xfId="28" applyNumberFormat="1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4" fontId="29" fillId="0" borderId="15" xfId="0" applyNumberFormat="1" applyFont="1" applyBorder="1" applyAlignment="1">
      <alignment horizontal="right" vertical="center"/>
    </xf>
    <xf numFmtId="0" fontId="65" fillId="0" borderId="15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167" fontId="66" fillId="0" borderId="22" xfId="28" applyFont="1" applyBorder="1" applyAlignment="1">
      <alignment horizontal="left" vertical="center"/>
    </xf>
    <xf numFmtId="0" fontId="69" fillId="0" borderId="0" xfId="0" applyFont="1" applyAlignment="1"/>
    <xf numFmtId="0" fontId="67" fillId="0" borderId="0" xfId="0" applyFont="1" applyAlignment="1"/>
    <xf numFmtId="0" fontId="68" fillId="0" borderId="0" xfId="0" applyFont="1" applyAlignment="1"/>
    <xf numFmtId="0" fontId="71" fillId="0" borderId="0" xfId="0" quotePrefix="1" applyFont="1"/>
    <xf numFmtId="0" fontId="71" fillId="0" borderId="0" xfId="0" applyFont="1"/>
    <xf numFmtId="0" fontId="29" fillId="0" borderId="0" xfId="0" applyFont="1" applyAlignment="1">
      <alignment horizontal="center"/>
    </xf>
    <xf numFmtId="0" fontId="26" fillId="0" borderId="69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167" fontId="73" fillId="0" borderId="16" xfId="0" applyNumberFormat="1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167" fontId="29" fillId="0" borderId="22" xfId="28" applyFont="1" applyBorder="1" applyAlignment="1">
      <alignment horizontal="right" vertical="center"/>
    </xf>
    <xf numFmtId="0" fontId="29" fillId="0" borderId="21" xfId="0" applyFont="1" applyBorder="1" applyAlignment="1">
      <alignment vertical="center"/>
    </xf>
    <xf numFmtId="167" fontId="29" fillId="0" borderId="22" xfId="28" applyFont="1" applyBorder="1" applyAlignment="1">
      <alignment horizontal="center" vertical="center"/>
    </xf>
    <xf numFmtId="0" fontId="29" fillId="0" borderId="69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2" fontId="29" fillId="0" borderId="12" xfId="28" applyNumberFormat="1" applyFont="1" applyBorder="1" applyAlignment="1">
      <alignment horizontal="center" vertical="center"/>
    </xf>
    <xf numFmtId="43" fontId="29" fillId="0" borderId="12" xfId="28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67" fontId="29" fillId="0" borderId="12" xfId="0" applyNumberFormat="1" applyFont="1" applyBorder="1" applyAlignment="1">
      <alignment vertical="center"/>
    </xf>
    <xf numFmtId="43" fontId="29" fillId="0" borderId="12" xfId="28" applyNumberFormat="1" applyFont="1" applyBorder="1" applyAlignment="1">
      <alignment horizontal="right" vertical="center"/>
    </xf>
    <xf numFmtId="167" fontId="26" fillId="0" borderId="13" xfId="0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9" fillId="0" borderId="0" xfId="0" quotePrefix="1" applyFont="1" applyBorder="1" applyAlignment="1">
      <alignment vertical="center"/>
    </xf>
    <xf numFmtId="2" fontId="29" fillId="0" borderId="0" xfId="28" applyNumberFormat="1" applyFont="1" applyBorder="1" applyAlignment="1">
      <alignment horizontal="center" vertical="center"/>
    </xf>
    <xf numFmtId="167" fontId="29" fillId="0" borderId="0" xfId="0" applyNumberFormat="1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167" fontId="73" fillId="0" borderId="13" xfId="0" applyNumberFormat="1" applyFont="1" applyBorder="1" applyAlignment="1">
      <alignment vertical="center"/>
    </xf>
    <xf numFmtId="0" fontId="26" fillId="0" borderId="70" xfId="0" applyFont="1" applyBorder="1" applyAlignment="1">
      <alignment horizontal="center" vertical="center"/>
    </xf>
    <xf numFmtId="0" fontId="29" fillId="0" borderId="34" xfId="0" quotePrefix="1" applyFont="1" applyBorder="1" applyAlignment="1">
      <alignment vertical="center"/>
    </xf>
    <xf numFmtId="2" fontId="29" fillId="0" borderId="34" xfId="28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167" fontId="29" fillId="0" borderId="34" xfId="0" applyNumberFormat="1" applyFont="1" applyBorder="1" applyAlignment="1">
      <alignment vertical="center"/>
    </xf>
    <xf numFmtId="167" fontId="29" fillId="0" borderId="40" xfId="28" applyFont="1" applyBorder="1" applyAlignment="1">
      <alignment horizontal="right" vertical="center"/>
    </xf>
    <xf numFmtId="4" fontId="29" fillId="0" borderId="12" xfId="0" applyNumberFormat="1" applyFont="1" applyBorder="1" applyAlignment="1">
      <alignment vertical="center"/>
    </xf>
    <xf numFmtId="4" fontId="29" fillId="0" borderId="12" xfId="28" applyNumberFormat="1" applyFont="1" applyBorder="1" applyAlignment="1">
      <alignment horizontal="right" vertical="center"/>
    </xf>
    <xf numFmtId="0" fontId="74" fillId="0" borderId="0" xfId="0" applyFont="1" applyBorder="1"/>
    <xf numFmtId="0" fontId="73" fillId="0" borderId="14" xfId="0" applyFont="1" applyBorder="1" applyAlignment="1">
      <alignment horizontal="center" vertical="center"/>
    </xf>
    <xf numFmtId="0" fontId="64" fillId="0" borderId="15" xfId="0" quotePrefix="1" applyFont="1" applyBorder="1" applyAlignment="1">
      <alignment vertical="center"/>
    </xf>
    <xf numFmtId="43" fontId="29" fillId="0" borderId="29" xfId="28" applyNumberFormat="1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0" fontId="29" fillId="0" borderId="28" xfId="0" quotePrefix="1" applyFont="1" applyBorder="1" applyAlignment="1">
      <alignment vertical="center"/>
    </xf>
    <xf numFmtId="2" fontId="29" fillId="0" borderId="28" xfId="28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9" xfId="0" applyFont="1" applyBorder="1" applyAlignment="1">
      <alignment horizontal="right" vertical="center"/>
    </xf>
    <xf numFmtId="43" fontId="29" fillId="0" borderId="0" xfId="28" applyNumberFormat="1" applyFont="1" applyBorder="1" applyAlignment="1">
      <alignment horizontal="center" vertical="center"/>
    </xf>
    <xf numFmtId="167" fontId="29" fillId="0" borderId="40" xfId="0" applyNumberFormat="1" applyFont="1" applyBorder="1" applyAlignment="1">
      <alignment vertical="center"/>
    </xf>
    <xf numFmtId="0" fontId="29" fillId="0" borderId="21" xfId="0" applyFont="1" applyBorder="1" applyAlignment="1">
      <alignment horizontal="right" vertical="center"/>
    </xf>
    <xf numFmtId="2" fontId="29" fillId="0" borderId="22" xfId="28" applyNumberFormat="1" applyFont="1" applyBorder="1" applyAlignment="1">
      <alignment horizontal="center" vertical="center"/>
    </xf>
    <xf numFmtId="167" fontId="29" fillId="0" borderId="23" xfId="0" applyNumberFormat="1" applyFont="1" applyBorder="1" applyAlignment="1">
      <alignment vertical="center"/>
    </xf>
    <xf numFmtId="0" fontId="64" fillId="0" borderId="28" xfId="0" applyFont="1" applyBorder="1" applyAlignment="1">
      <alignment horizontal="center" vertical="center"/>
    </xf>
    <xf numFmtId="0" fontId="64" fillId="0" borderId="28" xfId="0" applyFont="1" applyBorder="1" applyAlignment="1">
      <alignment horizontal="right" vertical="center"/>
    </xf>
    <xf numFmtId="167" fontId="64" fillId="0" borderId="40" xfId="0" applyNumberFormat="1" applyFont="1" applyBorder="1" applyAlignment="1">
      <alignment horizontal="right" vertical="center"/>
    </xf>
    <xf numFmtId="0" fontId="73" fillId="0" borderId="0" xfId="0" applyFont="1" applyBorder="1"/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0" fillId="0" borderId="0" xfId="0" applyFont="1" applyAlignment="1"/>
    <xf numFmtId="0" fontId="76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1" fillId="0" borderId="73" xfId="0" applyFont="1" applyBorder="1" applyAlignment="1">
      <alignment horizontal="center" vertical="center"/>
    </xf>
    <xf numFmtId="0" fontId="71" fillId="0" borderId="0" xfId="0" quotePrefix="1" applyFont="1" applyBorder="1"/>
    <xf numFmtId="0" fontId="0" fillId="0" borderId="74" xfId="0" applyBorder="1"/>
    <xf numFmtId="0" fontId="71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1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1" fillId="0" borderId="74" xfId="0" applyFont="1" applyBorder="1"/>
    <xf numFmtId="0" fontId="78" fillId="0" borderId="0" xfId="0" applyFont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0" fillId="0" borderId="42" xfId="0" applyBorder="1"/>
    <xf numFmtId="0" fontId="72" fillId="0" borderId="46" xfId="0" applyFont="1" applyBorder="1" applyAlignment="1">
      <alignment horizontal="center"/>
    </xf>
    <xf numFmtId="0" fontId="71" fillId="0" borderId="15" xfId="0" applyFont="1" applyBorder="1"/>
    <xf numFmtId="0" fontId="0" fillId="0" borderId="47" xfId="0" applyBorder="1"/>
    <xf numFmtId="0" fontId="0" fillId="0" borderId="46" xfId="0" applyBorder="1"/>
    <xf numFmtId="0" fontId="71" fillId="0" borderId="15" xfId="0" quotePrefix="1" applyFont="1" applyBorder="1"/>
    <xf numFmtId="3" fontId="0" fillId="0" borderId="15" xfId="0" applyNumberFormat="1" applyBorder="1"/>
    <xf numFmtId="0" fontId="35" fillId="0" borderId="76" xfId="0" applyFont="1" applyBorder="1" applyAlignment="1">
      <alignment horizontal="right" vertical="center"/>
    </xf>
    <xf numFmtId="167" fontId="35" fillId="0" borderId="45" xfId="0" applyNumberFormat="1" applyFont="1" applyBorder="1" applyAlignment="1">
      <alignment vertical="center"/>
    </xf>
    <xf numFmtId="0" fontId="35" fillId="0" borderId="77" xfId="0" applyFont="1" applyBorder="1" applyAlignment="1">
      <alignment vertical="center"/>
    </xf>
    <xf numFmtId="167" fontId="35" fillId="0" borderId="43" xfId="28" applyFont="1" applyBorder="1" applyAlignment="1">
      <alignment vertical="center"/>
    </xf>
    <xf numFmtId="167" fontId="48" fillId="0" borderId="76" xfId="28" applyFont="1" applyBorder="1" applyAlignment="1">
      <alignment vertical="center"/>
    </xf>
    <xf numFmtId="167" fontId="48" fillId="0" borderId="55" xfId="28" applyFont="1" applyBorder="1" applyAlignment="1">
      <alignment vertical="center"/>
    </xf>
    <xf numFmtId="167" fontId="48" fillId="0" borderId="56" xfId="28" applyFont="1" applyBorder="1" applyAlignment="1">
      <alignment vertical="center"/>
    </xf>
    <xf numFmtId="167" fontId="48" fillId="0" borderId="57" xfId="28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167" fontId="35" fillId="0" borderId="50" xfId="0" applyNumberFormat="1" applyFont="1" applyBorder="1" applyAlignment="1">
      <alignment vertical="center"/>
    </xf>
    <xf numFmtId="167" fontId="79" fillId="0" borderId="28" xfId="28" applyFont="1" applyBorder="1" applyAlignment="1">
      <alignment horizontal="left" vertical="center"/>
    </xf>
    <xf numFmtId="167" fontId="80" fillId="0" borderId="56" xfId="28" applyFont="1" applyBorder="1" applyAlignment="1">
      <alignment vertical="center"/>
    </xf>
    <xf numFmtId="167" fontId="64" fillId="0" borderId="15" xfId="28" applyFont="1" applyBorder="1" applyAlignment="1">
      <alignment horizontal="center" vertical="center"/>
    </xf>
    <xf numFmtId="43" fontId="64" fillId="0" borderId="15" xfId="28" applyNumberFormat="1" applyFont="1" applyBorder="1" applyAlignment="1">
      <alignment horizontal="right" vertical="center"/>
    </xf>
    <xf numFmtId="167" fontId="64" fillId="0" borderId="16" xfId="0" applyNumberFormat="1" applyFont="1" applyBorder="1" applyAlignment="1">
      <alignment vertical="center"/>
    </xf>
    <xf numFmtId="0" fontId="77" fillId="0" borderId="0" xfId="0" applyFont="1" applyBorder="1"/>
    <xf numFmtId="0" fontId="77" fillId="0" borderId="15" xfId="0" applyFont="1" applyBorder="1" applyAlignment="1">
      <alignment horizontal="center"/>
    </xf>
    <xf numFmtId="4" fontId="64" fillId="0" borderId="15" xfId="0" applyNumberFormat="1" applyFont="1" applyBorder="1" applyAlignment="1">
      <alignment horizontal="right" vertical="center"/>
    </xf>
    <xf numFmtId="4" fontId="64" fillId="0" borderId="15" xfId="28" applyNumberFormat="1" applyFont="1" applyBorder="1" applyAlignment="1">
      <alignment horizontal="right" vertical="center"/>
    </xf>
    <xf numFmtId="4" fontId="64" fillId="0" borderId="16" xfId="0" applyNumberFormat="1" applyFont="1" applyBorder="1" applyAlignment="1">
      <alignment vertical="center"/>
    </xf>
    <xf numFmtId="0" fontId="77" fillId="0" borderId="0" xfId="0" quotePrefix="1" applyFont="1" applyBorder="1"/>
    <xf numFmtId="0" fontId="64" fillId="0" borderId="14" xfId="0" applyFont="1" applyBorder="1" applyAlignment="1">
      <alignment horizontal="right" vertical="center"/>
    </xf>
    <xf numFmtId="2" fontId="64" fillId="0" borderId="15" xfId="28" applyNumberFormat="1" applyFont="1" applyBorder="1" applyAlignment="1">
      <alignment horizontal="center" vertical="center"/>
    </xf>
    <xf numFmtId="0" fontId="64" fillId="0" borderId="69" xfId="0" applyFont="1" applyBorder="1" applyAlignment="1">
      <alignment horizontal="right" vertical="center"/>
    </xf>
    <xf numFmtId="0" fontId="64" fillId="0" borderId="12" xfId="0" applyFont="1" applyBorder="1" applyAlignment="1">
      <alignment vertical="center"/>
    </xf>
    <xf numFmtId="2" fontId="64" fillId="0" borderId="12" xfId="28" applyNumberFormat="1" applyFont="1" applyBorder="1" applyAlignment="1">
      <alignment horizontal="center" vertical="center"/>
    </xf>
    <xf numFmtId="43" fontId="64" fillId="0" borderId="12" xfId="28" applyNumberFormat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77" fillId="0" borderId="15" xfId="0" quotePrefix="1" applyFont="1" applyBorder="1"/>
    <xf numFmtId="0" fontId="77" fillId="0" borderId="15" xfId="0" applyFont="1" applyBorder="1"/>
    <xf numFmtId="4" fontId="64" fillId="0" borderId="15" xfId="0" applyNumberFormat="1" applyFont="1" applyBorder="1" applyAlignment="1">
      <alignment vertical="center"/>
    </xf>
    <xf numFmtId="0" fontId="73" fillId="0" borderId="69" xfId="0" applyFont="1" applyBorder="1" applyAlignment="1">
      <alignment horizontal="center" vertical="center"/>
    </xf>
    <xf numFmtId="4" fontId="64" fillId="0" borderId="12" xfId="0" applyNumberFormat="1" applyFont="1" applyBorder="1" applyAlignment="1">
      <alignment vertical="center"/>
    </xf>
    <xf numFmtId="4" fontId="64" fillId="0" borderId="12" xfId="28" applyNumberFormat="1" applyFont="1" applyBorder="1" applyAlignment="1">
      <alignment horizontal="right" vertical="center"/>
    </xf>
    <xf numFmtId="0" fontId="73" fillId="0" borderId="19" xfId="0" applyFont="1" applyBorder="1" applyAlignment="1">
      <alignment horizontal="center" vertical="center"/>
    </xf>
    <xf numFmtId="0" fontId="64" fillId="0" borderId="0" xfId="0" applyFont="1" applyBorder="1" applyAlignment="1">
      <alignment vertical="center"/>
    </xf>
    <xf numFmtId="2" fontId="64" fillId="0" borderId="0" xfId="28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167" fontId="64" fillId="0" borderId="0" xfId="28" applyFont="1" applyBorder="1" applyAlignment="1">
      <alignment horizontal="right" vertical="center"/>
    </xf>
    <xf numFmtId="167" fontId="64" fillId="0" borderId="40" xfId="28" applyFont="1" applyBorder="1" applyAlignment="1">
      <alignment horizontal="right" vertical="center"/>
    </xf>
    <xf numFmtId="0" fontId="73" fillId="0" borderId="70" xfId="0" applyFont="1" applyBorder="1" applyAlignment="1">
      <alignment horizontal="center" vertical="center"/>
    </xf>
    <xf numFmtId="0" fontId="64" fillId="0" borderId="34" xfId="0" quotePrefix="1" applyFont="1" applyBorder="1" applyAlignment="1">
      <alignment vertical="center"/>
    </xf>
    <xf numFmtId="2" fontId="64" fillId="0" borderId="34" xfId="28" applyNumberFormat="1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167" fontId="64" fillId="0" borderId="34" xfId="0" applyNumberFormat="1" applyFont="1" applyBorder="1" applyAlignment="1">
      <alignment vertical="center"/>
    </xf>
    <xf numFmtId="0" fontId="64" fillId="0" borderId="0" xfId="0" quotePrefix="1" applyFont="1" applyBorder="1" applyAlignment="1">
      <alignment vertical="center"/>
    </xf>
    <xf numFmtId="167" fontId="64" fillId="0" borderId="0" xfId="0" applyNumberFormat="1" applyFont="1" applyBorder="1" applyAlignment="1">
      <alignment vertical="center"/>
    </xf>
    <xf numFmtId="0" fontId="64" fillId="0" borderId="40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18" xfId="0" applyFont="1" applyBorder="1" applyAlignment="1">
      <alignment vertical="center"/>
    </xf>
    <xf numFmtId="43" fontId="64" fillId="0" borderId="18" xfId="28" applyNumberFormat="1" applyFont="1" applyBorder="1" applyAlignment="1">
      <alignment horizontal="right" vertical="center"/>
    </xf>
    <xf numFmtId="167" fontId="64" fillId="0" borderId="18" xfId="28" applyFont="1" applyBorder="1" applyAlignment="1">
      <alignment horizontal="right" vertical="center"/>
    </xf>
    <xf numFmtId="0" fontId="64" fillId="0" borderId="10" xfId="0" applyFont="1" applyBorder="1" applyAlignment="1">
      <alignment vertical="center"/>
    </xf>
    <xf numFmtId="167" fontId="73" fillId="0" borderId="11" xfId="0" applyNumberFormat="1" applyFont="1" applyBorder="1" applyAlignment="1">
      <alignment vertical="center"/>
    </xf>
    <xf numFmtId="0" fontId="64" fillId="0" borderId="21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167" fontId="64" fillId="0" borderId="22" xfId="28" applyFont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167" fontId="64" fillId="0" borderId="22" xfId="28" applyFont="1" applyBorder="1" applyAlignment="1">
      <alignment horizontal="right" vertical="center"/>
    </xf>
    <xf numFmtId="0" fontId="64" fillId="0" borderId="24" xfId="0" applyFont="1" applyBorder="1" applyAlignment="1">
      <alignment vertical="center"/>
    </xf>
    <xf numFmtId="167" fontId="73" fillId="0" borderId="25" xfId="0" applyNumberFormat="1" applyFont="1" applyBorder="1" applyAlignment="1">
      <alignment vertical="center"/>
    </xf>
    <xf numFmtId="1" fontId="77" fillId="0" borderId="15" xfId="0" applyNumberFormat="1" applyFont="1" applyBorder="1" applyAlignment="1">
      <alignment horizontal="center"/>
    </xf>
    <xf numFmtId="1" fontId="64" fillId="0" borderId="15" xfId="28" applyNumberFormat="1" applyFont="1" applyBorder="1" applyAlignment="1">
      <alignment horizontal="center" vertical="center"/>
    </xf>
    <xf numFmtId="1" fontId="64" fillId="0" borderId="12" xfId="28" applyNumberFormat="1" applyFont="1" applyBorder="1" applyAlignment="1">
      <alignment horizontal="center" vertical="center"/>
    </xf>
    <xf numFmtId="4" fontId="77" fillId="0" borderId="15" xfId="0" applyNumberFormat="1" applyFont="1" applyBorder="1"/>
    <xf numFmtId="38" fontId="72" fillId="0" borderId="0" xfId="0" applyNumberFormat="1" applyFont="1" applyFill="1" applyAlignment="1">
      <alignment horizontal="left"/>
    </xf>
    <xf numFmtId="0" fontId="0" fillId="0" borderId="0" xfId="0" applyBorder="1"/>
    <xf numFmtId="38" fontId="71" fillId="0" borderId="0" xfId="0" applyNumberFormat="1" applyFont="1" applyFill="1" applyAlignment="1">
      <alignment horizontal="left"/>
    </xf>
    <xf numFmtId="0" fontId="71" fillId="0" borderId="0" xfId="0" applyFont="1" applyAlignment="1">
      <alignment horizontal="right"/>
    </xf>
    <xf numFmtId="0" fontId="72" fillId="0" borderId="0" xfId="0" applyFont="1"/>
    <xf numFmtId="2" fontId="77" fillId="0" borderId="15" xfId="0" applyNumberFormat="1" applyFont="1" applyBorder="1" applyAlignment="1">
      <alignment horizontal="center"/>
    </xf>
    <xf numFmtId="38" fontId="72" fillId="0" borderId="0" xfId="0" applyNumberFormat="1" applyFont="1" applyFill="1" applyAlignment="1"/>
    <xf numFmtId="0" fontId="0" fillId="0" borderId="0" xfId="0" applyFont="1" applyFill="1" applyBorder="1"/>
    <xf numFmtId="0" fontId="71" fillId="0" borderId="0" xfId="0" quotePrefix="1" applyFont="1" applyAlignment="1">
      <alignment horizontal="right"/>
    </xf>
    <xf numFmtId="38" fontId="72" fillId="0" borderId="0" xfId="0" applyNumberFormat="1" applyFont="1" applyFill="1" applyBorder="1" applyAlignment="1">
      <alignment horizontal="right"/>
    </xf>
    <xf numFmtId="0" fontId="71" fillId="0" borderId="0" xfId="0" applyFont="1" applyAlignment="1">
      <alignment horizontal="left"/>
    </xf>
    <xf numFmtId="0" fontId="71" fillId="0" borderId="0" xfId="0" quotePrefix="1" applyFont="1" applyAlignment="1">
      <alignment horizontal="left"/>
    </xf>
    <xf numFmtId="0" fontId="71" fillId="0" borderId="0" xfId="0" applyFont="1" applyAlignment="1"/>
    <xf numFmtId="0" fontId="81" fillId="0" borderId="0" xfId="0" quotePrefix="1" applyFont="1" applyBorder="1" applyAlignment="1"/>
    <xf numFmtId="0" fontId="74" fillId="0" borderId="0" xfId="0" applyFont="1"/>
    <xf numFmtId="0" fontId="30" fillId="0" borderId="0" xfId="0" quotePrefix="1" applyFont="1" applyBorder="1"/>
    <xf numFmtId="0" fontId="30" fillId="0" borderId="15" xfId="0" applyFont="1" applyBorder="1" applyAlignment="1">
      <alignment horizontal="center"/>
    </xf>
    <xf numFmtId="4" fontId="29" fillId="0" borderId="15" xfId="0" applyNumberFormat="1" applyFont="1" applyBorder="1" applyAlignment="1">
      <alignment horizontal="center" vertical="center"/>
    </xf>
    <xf numFmtId="4" fontId="29" fillId="0" borderId="15" xfId="28" applyNumberFormat="1" applyFont="1" applyBorder="1" applyAlignment="1">
      <alignment horizontal="center" vertical="center"/>
    </xf>
    <xf numFmtId="0" fontId="30" fillId="0" borderId="15" xfId="0" quotePrefix="1" applyFont="1" applyBorder="1"/>
    <xf numFmtId="0" fontId="25" fillId="0" borderId="0" xfId="0" applyFont="1" applyBorder="1"/>
    <xf numFmtId="0" fontId="26" fillId="0" borderId="0" xfId="0" applyFont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8" fillId="0" borderId="29" xfId="0" applyFont="1" applyBorder="1"/>
    <xf numFmtId="167" fontId="29" fillId="0" borderId="29" xfId="28" applyFont="1" applyBorder="1"/>
    <xf numFmtId="0" fontId="29" fillId="0" borderId="29" xfId="0" applyFont="1" applyBorder="1"/>
    <xf numFmtId="167" fontId="26" fillId="0" borderId="29" xfId="0" applyNumberFormat="1" applyFont="1" applyBorder="1"/>
    <xf numFmtId="167" fontId="29" fillId="0" borderId="29" xfId="0" applyNumberFormat="1" applyFont="1" applyBorder="1"/>
    <xf numFmtId="0" fontId="29" fillId="0" borderId="15" xfId="0" applyFont="1" applyBorder="1" applyAlignment="1"/>
    <xf numFmtId="0" fontId="29" fillId="0" borderId="15" xfId="0" applyFont="1" applyBorder="1"/>
    <xf numFmtId="177" fontId="29" fillId="0" borderId="15" xfId="28" applyNumberFormat="1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67" fontId="29" fillId="0" borderId="15" xfId="28" applyNumberFormat="1" applyFont="1" applyBorder="1"/>
    <xf numFmtId="167" fontId="29" fillId="0" borderId="15" xfId="28" applyFont="1" applyBorder="1" applyAlignment="1">
      <alignment horizontal="center"/>
    </xf>
    <xf numFmtId="0" fontId="29" fillId="0" borderId="28" xfId="0" applyFont="1" applyBorder="1"/>
    <xf numFmtId="167" fontId="29" fillId="0" borderId="34" xfId="28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8" fillId="0" borderId="15" xfId="0" applyFont="1" applyBorder="1"/>
    <xf numFmtId="43" fontId="29" fillId="0" borderId="15" xfId="28" applyNumberFormat="1" applyFont="1" applyBorder="1" applyAlignment="1">
      <alignment horizontal="right"/>
    </xf>
    <xf numFmtId="167" fontId="29" fillId="0" borderId="15" xfId="0" applyNumberFormat="1" applyFont="1" applyBorder="1"/>
    <xf numFmtId="0" fontId="29" fillId="0" borderId="15" xfId="0" applyFont="1" applyBorder="1" applyAlignment="1">
      <alignment horizontal="right"/>
    </xf>
    <xf numFmtId="43" fontId="29" fillId="0" borderId="15" xfId="28" applyNumberFormat="1" applyFont="1" applyBorder="1" applyAlignment="1">
      <alignment horizontal="center"/>
    </xf>
    <xf numFmtId="178" fontId="29" fillId="0" borderId="15" xfId="28" applyNumberFormat="1" applyFont="1" applyBorder="1" applyAlignment="1">
      <alignment horizontal="right"/>
    </xf>
    <xf numFmtId="0" fontId="29" fillId="0" borderId="31" xfId="0" applyFont="1" applyBorder="1" applyAlignment="1">
      <alignment horizontal="right"/>
    </xf>
    <xf numFmtId="43" fontId="29" fillId="0" borderId="28" xfId="28" applyNumberFormat="1" applyFont="1" applyBorder="1" applyAlignment="1">
      <alignment horizontal="right"/>
    </xf>
    <xf numFmtId="167" fontId="29" fillId="0" borderId="28" xfId="28" applyFont="1" applyBorder="1" applyAlignment="1">
      <alignment horizontal="left"/>
    </xf>
    <xf numFmtId="0" fontId="29" fillId="0" borderId="33" xfId="0" applyFont="1" applyBorder="1"/>
    <xf numFmtId="0" fontId="29" fillId="0" borderId="34" xfId="0" applyFont="1" applyBorder="1" applyAlignment="1"/>
    <xf numFmtId="167" fontId="30" fillId="0" borderId="12" xfId="0" applyNumberFormat="1" applyFont="1" applyBorder="1"/>
    <xf numFmtId="167" fontId="31" fillId="0" borderId="31" xfId="28" applyFont="1" applyBorder="1" applyAlignment="1">
      <alignment vertical="center"/>
    </xf>
    <xf numFmtId="167" fontId="31" fillId="0" borderId="28" xfId="28" applyFont="1" applyBorder="1" applyAlignment="1">
      <alignment vertical="center"/>
    </xf>
    <xf numFmtId="167" fontId="31" fillId="0" borderId="32" xfId="28" applyFont="1" applyBorder="1" applyAlignment="1">
      <alignment vertical="center"/>
    </xf>
    <xf numFmtId="167" fontId="31" fillId="0" borderId="33" xfId="28" applyFont="1" applyBorder="1" applyAlignment="1">
      <alignment vertical="center"/>
    </xf>
    <xf numFmtId="167" fontId="32" fillId="0" borderId="34" xfId="28" applyFont="1" applyBorder="1" applyAlignment="1">
      <alignment horizontal="center" vertical="center"/>
    </xf>
    <xf numFmtId="167" fontId="31" fillId="0" borderId="34" xfId="28" applyFont="1" applyBorder="1" applyAlignment="1">
      <alignment vertical="center"/>
    </xf>
    <xf numFmtId="167" fontId="31" fillId="0" borderId="35" xfId="28" applyFont="1" applyBorder="1" applyAlignment="1">
      <alignment vertical="center"/>
    </xf>
    <xf numFmtId="0" fontId="29" fillId="0" borderId="12" xfId="0" applyFont="1" applyBorder="1"/>
    <xf numFmtId="167" fontId="26" fillId="0" borderId="12" xfId="0" applyNumberFormat="1" applyFont="1" applyBorder="1"/>
    <xf numFmtId="167" fontId="30" fillId="0" borderId="0" xfId="28" applyFont="1"/>
    <xf numFmtId="167" fontId="82" fillId="0" borderId="15" xfId="28" applyNumberFormat="1" applyFont="1" applyBorder="1" applyAlignment="1">
      <alignment horizontal="left" vertical="center"/>
    </xf>
    <xf numFmtId="167" fontId="26" fillId="0" borderId="15" xfId="0" applyNumberFormat="1" applyFont="1" applyBorder="1"/>
    <xf numFmtId="167" fontId="29" fillId="0" borderId="28" xfId="28" applyFont="1" applyBorder="1" applyAlignment="1">
      <alignment horizontal="right"/>
    </xf>
    <xf numFmtId="167" fontId="29" fillId="0" borderId="34" xfId="28" applyFont="1" applyBorder="1" applyAlignment="1">
      <alignment horizontal="right"/>
    </xf>
    <xf numFmtId="43" fontId="26" fillId="0" borderId="29" xfId="28" applyNumberFormat="1" applyFont="1" applyBorder="1" applyAlignment="1">
      <alignment horizontal="right"/>
    </xf>
    <xf numFmtId="0" fontId="29" fillId="0" borderId="12" xfId="0" applyFont="1" applyBorder="1" applyAlignment="1"/>
    <xf numFmtId="167" fontId="29" fillId="0" borderId="12" xfId="28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167" fontId="29" fillId="0" borderId="12" xfId="28" applyNumberFormat="1" applyFont="1" applyBorder="1"/>
    <xf numFmtId="167" fontId="26" fillId="0" borderId="12" xfId="28" applyNumberFormat="1" applyFont="1" applyBorder="1"/>
    <xf numFmtId="167" fontId="29" fillId="0" borderId="0" xfId="28" applyFont="1" applyBorder="1" applyAlignment="1">
      <alignment horizontal="right"/>
    </xf>
    <xf numFmtId="0" fontId="29" fillId="0" borderId="39" xfId="0" applyFont="1" applyBorder="1"/>
    <xf numFmtId="0" fontId="29" fillId="0" borderId="0" xfId="0" applyFont="1" applyBorder="1" applyAlignment="1"/>
    <xf numFmtId="167" fontId="29" fillId="0" borderId="0" xfId="28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67" fontId="30" fillId="0" borderId="15" xfId="0" applyNumberFormat="1" applyFont="1" applyBorder="1"/>
    <xf numFmtId="167" fontId="29" fillId="0" borderId="15" xfId="28" applyFont="1" applyBorder="1"/>
    <xf numFmtId="167" fontId="26" fillId="0" borderId="12" xfId="28" applyFont="1" applyBorder="1"/>
    <xf numFmtId="167" fontId="26" fillId="0" borderId="15" xfId="28" applyFont="1" applyBorder="1"/>
    <xf numFmtId="0" fontId="26" fillId="0" borderId="29" xfId="0" applyFont="1" applyBorder="1"/>
    <xf numFmtId="0" fontId="26" fillId="0" borderId="12" xfId="0" applyFont="1" applyBorder="1"/>
    <xf numFmtId="0" fontId="33" fillId="0" borderId="0" xfId="0" applyFont="1" applyAlignment="1"/>
    <xf numFmtId="167" fontId="82" fillId="0" borderId="15" xfId="28" applyNumberFormat="1" applyFont="1" applyBorder="1" applyAlignment="1">
      <alignment horizontal="center" vertical="center"/>
    </xf>
    <xf numFmtId="0" fontId="63" fillId="0" borderId="0" xfId="0" applyFont="1"/>
    <xf numFmtId="0" fontId="63" fillId="0" borderId="0" xfId="0" quotePrefix="1" applyFont="1"/>
    <xf numFmtId="38" fontId="71" fillId="0" borderId="0" xfId="0" applyNumberFormat="1" applyFont="1" applyFill="1" applyAlignment="1"/>
    <xf numFmtId="38" fontId="63" fillId="0" borderId="0" xfId="0" applyNumberFormat="1" applyFont="1" applyFill="1" applyAlignment="1"/>
    <xf numFmtId="0" fontId="63" fillId="0" borderId="0" xfId="0" applyFont="1" applyAlignment="1">
      <alignment horizontal="right"/>
    </xf>
    <xf numFmtId="14" fontId="63" fillId="0" borderId="15" xfId="0" quotePrefix="1" applyNumberFormat="1" applyFont="1" applyBorder="1" applyAlignment="1">
      <alignment horizontal="center"/>
    </xf>
    <xf numFmtId="0" fontId="63" fillId="0" borderId="15" xfId="0" applyFont="1" applyBorder="1"/>
    <xf numFmtId="0" fontId="63" fillId="0" borderId="36" xfId="0" quotePrefix="1" applyFont="1" applyBorder="1"/>
    <xf numFmtId="0" fontId="41" fillId="0" borderId="61" xfId="0" applyFont="1" applyBorder="1"/>
    <xf numFmtId="0" fontId="41" fillId="0" borderId="36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3" fillId="0" borderId="36" xfId="0" applyFont="1" applyFill="1" applyBorder="1" applyAlignment="1">
      <alignment horizontal="center"/>
    </xf>
    <xf numFmtId="0" fontId="63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3" fillId="0" borderId="29" xfId="0" quotePrefix="1" applyFont="1" applyBorder="1"/>
    <xf numFmtId="0" fontId="0" fillId="0" borderId="12" xfId="0" quotePrefix="1" applyBorder="1"/>
    <xf numFmtId="0" fontId="63" fillId="0" borderId="12" xfId="0" applyFont="1" applyBorder="1"/>
    <xf numFmtId="0" fontId="63" fillId="0" borderId="15" xfId="0" quotePrefix="1" applyFont="1" applyBorder="1"/>
    <xf numFmtId="0" fontId="63" fillId="0" borderId="12" xfId="0" quotePrefix="1" applyFont="1" applyBorder="1"/>
    <xf numFmtId="0" fontId="41" fillId="0" borderId="12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9" fillId="0" borderId="29" xfId="0" applyFont="1" applyBorder="1"/>
    <xf numFmtId="0" fontId="19" fillId="0" borderId="15" xfId="0" applyFont="1" applyBorder="1"/>
    <xf numFmtId="0" fontId="19" fillId="0" borderId="37" xfId="0" applyFont="1" applyBorder="1" applyAlignment="1">
      <alignment horizontal="center" vertical="center"/>
    </xf>
    <xf numFmtId="0" fontId="113" fillId="0" borderId="36" xfId="0" applyFont="1" applyBorder="1" applyAlignment="1">
      <alignment horizontal="center"/>
    </xf>
    <xf numFmtId="38" fontId="19" fillId="0" borderId="0" xfId="0" applyNumberFormat="1" applyFont="1" applyFill="1" applyAlignment="1">
      <alignment horizontal="left"/>
    </xf>
    <xf numFmtId="38" fontId="19" fillId="0" borderId="22" xfId="0" applyNumberFormat="1" applyFont="1" applyFill="1" applyBorder="1" applyAlignment="1">
      <alignment horizontal="left"/>
    </xf>
    <xf numFmtId="38" fontId="63" fillId="0" borderId="0" xfId="0" applyNumberFormat="1" applyFont="1" applyFill="1" applyAlignment="1">
      <alignment horizontal="left"/>
    </xf>
    <xf numFmtId="0" fontId="83" fillId="0" borderId="10" xfId="0" applyFont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3" fillId="0" borderId="69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83" fillId="0" borderId="13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167" fontId="85" fillId="0" borderId="15" xfId="28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43" fontId="85" fillId="0" borderId="15" xfId="28" applyNumberFormat="1" applyFont="1" applyBorder="1" applyAlignment="1">
      <alignment horizontal="right" vertical="center"/>
    </xf>
    <xf numFmtId="167" fontId="85" fillId="0" borderId="16" xfId="0" applyNumberFormat="1" applyFont="1" applyBorder="1" applyAlignment="1">
      <alignment vertical="center"/>
    </xf>
    <xf numFmtId="0" fontId="85" fillId="0" borderId="15" xfId="0" quotePrefix="1" applyFont="1" applyBorder="1" applyAlignment="1">
      <alignment vertical="center"/>
    </xf>
    <xf numFmtId="2" fontId="85" fillId="0" borderId="15" xfId="28" applyNumberFormat="1" applyFont="1" applyBorder="1" applyAlignment="1">
      <alignment horizontal="center" vertical="center"/>
    </xf>
    <xf numFmtId="43" fontId="85" fillId="0" borderId="15" xfId="28" applyNumberFormat="1" applyFont="1" applyBorder="1" applyAlignment="1">
      <alignment horizontal="center" vertical="center"/>
    </xf>
    <xf numFmtId="4" fontId="85" fillId="0" borderId="15" xfId="0" applyNumberFormat="1" applyFont="1" applyBorder="1" applyAlignment="1">
      <alignment horizontal="right" vertical="center"/>
    </xf>
    <xf numFmtId="4" fontId="85" fillId="0" borderId="15" xfId="28" applyNumberFormat="1" applyFont="1" applyBorder="1" applyAlignment="1">
      <alignment horizontal="right" vertical="center"/>
    </xf>
    <xf numFmtId="4" fontId="85" fillId="0" borderId="16" xfId="0" applyNumberFormat="1" applyFont="1" applyBorder="1" applyAlignment="1">
      <alignment vertical="center"/>
    </xf>
    <xf numFmtId="0" fontId="85" fillId="0" borderId="14" xfId="0" applyFont="1" applyBorder="1" applyAlignment="1">
      <alignment horizontal="right" vertical="center"/>
    </xf>
    <xf numFmtId="167" fontId="83" fillId="0" borderId="16" xfId="0" applyNumberFormat="1" applyFont="1" applyBorder="1" applyAlignment="1">
      <alignment vertical="center"/>
    </xf>
    <xf numFmtId="0" fontId="85" fillId="0" borderId="69" xfId="0" applyFont="1" applyBorder="1" applyAlignment="1">
      <alignment horizontal="right" vertical="center"/>
    </xf>
    <xf numFmtId="0" fontId="85" fillId="0" borderId="12" xfId="0" applyFont="1" applyBorder="1" applyAlignment="1">
      <alignment vertical="center"/>
    </xf>
    <xf numFmtId="2" fontId="85" fillId="0" borderId="12" xfId="28" applyNumberFormat="1" applyFont="1" applyBorder="1" applyAlignment="1">
      <alignment horizontal="center" vertical="center"/>
    </xf>
    <xf numFmtId="43" fontId="85" fillId="0" borderId="12" xfId="28" applyNumberFormat="1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167" fontId="85" fillId="0" borderId="12" xfId="0" applyNumberFormat="1" applyFont="1" applyBorder="1" applyAlignment="1">
      <alignment vertical="center"/>
    </xf>
    <xf numFmtId="43" fontId="85" fillId="0" borderId="12" xfId="28" applyNumberFormat="1" applyFont="1" applyBorder="1" applyAlignment="1">
      <alignment horizontal="right" vertical="center"/>
    </xf>
    <xf numFmtId="167" fontId="83" fillId="0" borderId="13" xfId="0" applyNumberFormat="1" applyFont="1" applyBorder="1" applyAlignment="1">
      <alignment vertical="center"/>
    </xf>
    <xf numFmtId="167" fontId="85" fillId="0" borderId="15" xfId="0" applyNumberFormat="1" applyFont="1" applyBorder="1" applyAlignment="1">
      <alignment vertical="center"/>
    </xf>
    <xf numFmtId="4" fontId="85" fillId="0" borderId="15" xfId="0" applyNumberFormat="1" applyFont="1" applyBorder="1" applyAlignment="1">
      <alignment vertical="center"/>
    </xf>
    <xf numFmtId="4" fontId="85" fillId="0" borderId="12" xfId="0" applyNumberFormat="1" applyFont="1" applyBorder="1" applyAlignment="1">
      <alignment vertical="center"/>
    </xf>
    <xf numFmtId="4" fontId="85" fillId="0" borderId="12" xfId="28" applyNumberFormat="1" applyFont="1" applyBorder="1" applyAlignment="1">
      <alignment horizontal="right" vertical="center"/>
    </xf>
    <xf numFmtId="0" fontId="83" fillId="0" borderId="19" xfId="0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2" fontId="85" fillId="0" borderId="0" xfId="28" applyNumberFormat="1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167" fontId="85" fillId="0" borderId="0" xfId="28" applyFont="1" applyBorder="1" applyAlignment="1">
      <alignment horizontal="right" vertical="center"/>
    </xf>
    <xf numFmtId="167" fontId="85" fillId="0" borderId="40" xfId="28" applyFont="1" applyBorder="1" applyAlignment="1">
      <alignment horizontal="right" vertical="center"/>
    </xf>
    <xf numFmtId="0" fontId="83" fillId="0" borderId="70" xfId="0" applyFont="1" applyBorder="1" applyAlignment="1">
      <alignment horizontal="center" vertical="center"/>
    </xf>
    <xf numFmtId="0" fontId="85" fillId="0" borderId="34" xfId="0" quotePrefix="1" applyFont="1" applyBorder="1" applyAlignment="1">
      <alignment vertical="center"/>
    </xf>
    <xf numFmtId="2" fontId="85" fillId="0" borderId="34" xfId="28" applyNumberFormat="1" applyFont="1" applyBorder="1" applyAlignment="1">
      <alignment horizontal="center" vertical="center"/>
    </xf>
    <xf numFmtId="0" fontId="85" fillId="0" borderId="34" xfId="0" applyFont="1" applyBorder="1" applyAlignment="1">
      <alignment horizontal="center" vertical="center"/>
    </xf>
    <xf numFmtId="167" fontId="85" fillId="0" borderId="34" xfId="0" applyNumberFormat="1" applyFont="1" applyBorder="1" applyAlignment="1">
      <alignment vertical="center"/>
    </xf>
    <xf numFmtId="0" fontId="85" fillId="0" borderId="0" xfId="0" quotePrefix="1" applyFont="1" applyBorder="1" applyAlignment="1">
      <alignment vertical="center"/>
    </xf>
    <xf numFmtId="167" fontId="85" fillId="0" borderId="0" xfId="0" applyNumberFormat="1" applyFont="1" applyBorder="1" applyAlignment="1">
      <alignment vertical="center"/>
    </xf>
    <xf numFmtId="0" fontId="85" fillId="0" borderId="40" xfId="0" applyFont="1" applyBorder="1" applyAlignment="1">
      <alignment vertical="center"/>
    </xf>
    <xf numFmtId="0" fontId="85" fillId="0" borderId="17" xfId="0" applyFont="1" applyBorder="1" applyAlignment="1">
      <alignment horizontal="right" vertical="center"/>
    </xf>
    <xf numFmtId="0" fontId="85" fillId="0" borderId="18" xfId="0" applyFont="1" applyBorder="1" applyAlignment="1">
      <alignment vertical="center"/>
    </xf>
    <xf numFmtId="43" fontId="85" fillId="0" borderId="18" xfId="28" applyNumberFormat="1" applyFont="1" applyBorder="1" applyAlignment="1">
      <alignment horizontal="right" vertical="center"/>
    </xf>
    <xf numFmtId="167" fontId="85" fillId="0" borderId="18" xfId="28" applyFont="1" applyBorder="1" applyAlignment="1">
      <alignment horizontal="right" vertical="center"/>
    </xf>
    <xf numFmtId="0" fontId="85" fillId="0" borderId="10" xfId="0" applyFont="1" applyBorder="1" applyAlignment="1">
      <alignment vertical="center"/>
    </xf>
    <xf numFmtId="167" fontId="83" fillId="0" borderId="11" xfId="0" applyNumberFormat="1" applyFont="1" applyBorder="1" applyAlignment="1">
      <alignment vertical="center"/>
    </xf>
    <xf numFmtId="0" fontId="85" fillId="0" borderId="21" xfId="0" applyFont="1" applyBorder="1" applyAlignment="1">
      <alignment vertical="center"/>
    </xf>
    <xf numFmtId="0" fontId="85" fillId="0" borderId="22" xfId="0" applyFont="1" applyBorder="1" applyAlignment="1">
      <alignment vertical="center"/>
    </xf>
    <xf numFmtId="167" fontId="85" fillId="0" borderId="22" xfId="28" applyFont="1" applyBorder="1" applyAlignment="1">
      <alignment horizontal="center" vertical="center"/>
    </xf>
    <xf numFmtId="0" fontId="85" fillId="0" borderId="22" xfId="0" applyFont="1" applyBorder="1" applyAlignment="1">
      <alignment horizontal="center" vertical="center"/>
    </xf>
    <xf numFmtId="167" fontId="85" fillId="0" borderId="22" xfId="28" applyFont="1" applyBorder="1" applyAlignment="1">
      <alignment horizontal="right" vertical="center"/>
    </xf>
    <xf numFmtId="0" fontId="85" fillId="0" borderId="24" xfId="0" applyFont="1" applyBorder="1" applyAlignment="1">
      <alignment vertical="center"/>
    </xf>
    <xf numFmtId="167" fontId="83" fillId="0" borderId="25" xfId="0" applyNumberFormat="1" applyFont="1" applyBorder="1" applyAlignment="1">
      <alignment vertical="center"/>
    </xf>
    <xf numFmtId="0" fontId="85" fillId="0" borderId="0" xfId="0" applyFont="1" applyBorder="1"/>
    <xf numFmtId="167" fontId="83" fillId="0" borderId="0" xfId="0" applyNumberFormat="1" applyFont="1" applyBorder="1"/>
    <xf numFmtId="0" fontId="83" fillId="0" borderId="0" xfId="0" applyFont="1" applyBorder="1"/>
    <xf numFmtId="0" fontId="83" fillId="0" borderId="0" xfId="0" applyFont="1"/>
    <xf numFmtId="0" fontId="85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3" fillId="0" borderId="0" xfId="0" applyNumberFormat="1" applyFont="1" applyFill="1" applyBorder="1" applyAlignment="1"/>
    <xf numFmtId="0" fontId="63" fillId="0" borderId="0" xfId="0" applyFont="1" applyAlignment="1">
      <alignment horizontal="left"/>
    </xf>
    <xf numFmtId="0" fontId="63" fillId="0" borderId="0" xfId="0" applyFont="1" applyAlignment="1"/>
    <xf numFmtId="0" fontId="19" fillId="0" borderId="0" xfId="0" applyFont="1" applyAlignment="1">
      <alignment horizontal="right"/>
    </xf>
    <xf numFmtId="0" fontId="63" fillId="0" borderId="22" xfId="0" applyFont="1" applyBorder="1"/>
    <xf numFmtId="38" fontId="71" fillId="0" borderId="22" xfId="0" applyNumberFormat="1" applyFont="1" applyFill="1" applyBorder="1" applyAlignment="1">
      <alignment horizontal="left"/>
    </xf>
    <xf numFmtId="38" fontId="72" fillId="0" borderId="22" xfId="0" applyNumberFormat="1" applyFont="1" applyFill="1" applyBorder="1" applyAlignment="1"/>
    <xf numFmtId="0" fontId="63" fillId="0" borderId="0" xfId="0" applyFont="1" applyBorder="1"/>
    <xf numFmtId="40" fontId="29" fillId="0" borderId="15" xfId="0" applyNumberFormat="1" applyFont="1" applyFill="1" applyBorder="1" applyAlignment="1">
      <alignment horizontal="center" vertical="center"/>
    </xf>
    <xf numFmtId="173" fontId="29" fillId="0" borderId="15" xfId="0" applyNumberFormat="1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169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0" fontId="29" fillId="0" borderId="12" xfId="0" applyNumberFormat="1" applyFont="1" applyFill="1" applyBorder="1" applyAlignment="1">
      <alignment horizontal="right" vertical="center"/>
    </xf>
    <xf numFmtId="40" fontId="26" fillId="0" borderId="13" xfId="0" applyNumberFormat="1" applyFont="1" applyFill="1" applyBorder="1" applyAlignment="1">
      <alignment horizontal="right" vertical="center"/>
    </xf>
    <xf numFmtId="0" fontId="29" fillId="0" borderId="69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vertical="center"/>
    </xf>
    <xf numFmtId="2" fontId="29" fillId="0" borderId="12" xfId="28" applyNumberFormat="1" applyFont="1" applyFill="1" applyBorder="1" applyAlignment="1">
      <alignment horizontal="center" vertical="center"/>
    </xf>
    <xf numFmtId="167" fontId="29" fillId="0" borderId="12" xfId="0" applyNumberFormat="1" applyFont="1" applyFill="1" applyBorder="1" applyAlignment="1">
      <alignment vertical="center"/>
    </xf>
    <xf numFmtId="43" fontId="29" fillId="0" borderId="12" xfId="28" applyNumberFormat="1" applyFont="1" applyFill="1" applyBorder="1" applyAlignment="1">
      <alignment horizontal="right" vertical="center"/>
    </xf>
    <xf numFmtId="167" fontId="85" fillId="0" borderId="0" xfId="28" applyFont="1" applyBorder="1" applyAlignment="1">
      <alignment horizontal="center" vertical="center"/>
    </xf>
    <xf numFmtId="167" fontId="83" fillId="0" borderId="0" xfId="0" applyNumberFormat="1" applyFont="1" applyBorder="1" applyAlignment="1">
      <alignment vertical="center"/>
    </xf>
    <xf numFmtId="0" fontId="25" fillId="0" borderId="0" xfId="0" applyFont="1"/>
    <xf numFmtId="0" fontId="82" fillId="0" borderId="0" xfId="0" applyFont="1"/>
    <xf numFmtId="0" fontId="82" fillId="0" borderId="0" xfId="0" applyFont="1" applyAlignment="1">
      <alignment horizontal="center"/>
    </xf>
    <xf numFmtId="0" fontId="75" fillId="0" borderId="0" xfId="0" applyFont="1" applyAlignment="1"/>
    <xf numFmtId="178" fontId="29" fillId="0" borderId="15" xfId="28" applyNumberFormat="1" applyFont="1" applyBorder="1" applyAlignment="1">
      <alignment horizontal="center"/>
    </xf>
    <xf numFmtId="0" fontId="53" fillId="0" borderId="0" xfId="0" applyFont="1"/>
    <xf numFmtId="167" fontId="87" fillId="0" borderId="0" xfId="28" applyFont="1" applyAlignment="1">
      <alignment horizontal="left"/>
    </xf>
    <xf numFmtId="167" fontId="60" fillId="0" borderId="15" xfId="0" applyNumberFormat="1" applyFont="1" applyBorder="1"/>
    <xf numFmtId="0" fontId="88" fillId="0" borderId="0" xfId="0" applyFont="1"/>
    <xf numFmtId="38" fontId="19" fillId="0" borderId="0" xfId="0" applyNumberFormat="1" applyFont="1" applyFill="1" applyBorder="1" applyAlignment="1">
      <alignment horizontal="left"/>
    </xf>
    <xf numFmtId="38" fontId="71" fillId="0" borderId="0" xfId="0" applyNumberFormat="1" applyFont="1" applyFill="1" applyBorder="1" applyAlignment="1">
      <alignment horizontal="left"/>
    </xf>
    <xf numFmtId="38" fontId="72" fillId="0" borderId="0" xfId="0" applyNumberFormat="1" applyFont="1" applyFill="1" applyBorder="1" applyAlignment="1"/>
    <xf numFmtId="0" fontId="29" fillId="0" borderId="15" xfId="0" quotePrefix="1" applyFont="1" applyBorder="1"/>
    <xf numFmtId="167" fontId="26" fillId="0" borderId="15" xfId="0" applyNumberFormat="1" applyFont="1" applyBorder="1" applyAlignment="1"/>
    <xf numFmtId="167" fontId="29" fillId="0" borderId="15" xfId="0" applyNumberFormat="1" applyFont="1" applyBorder="1" applyAlignment="1"/>
    <xf numFmtId="0" fontId="63" fillId="0" borderId="0" xfId="0" applyFont="1" applyFill="1" applyBorder="1"/>
    <xf numFmtId="0" fontId="19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3" fillId="0" borderId="37" xfId="0" applyFont="1" applyBorder="1" applyAlignment="1">
      <alignment horizontal="center" vertical="center" wrapText="1"/>
    </xf>
    <xf numFmtId="0" fontId="63" fillId="0" borderId="62" xfId="0" quotePrefix="1" applyFont="1" applyBorder="1"/>
    <xf numFmtId="0" fontId="63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3" fillId="0" borderId="36" xfId="0" applyFont="1" applyBorder="1" applyAlignment="1">
      <alignment horizontal="center"/>
    </xf>
    <xf numFmtId="167" fontId="26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29" fillId="0" borderId="15" xfId="29" applyNumberFormat="1" applyFont="1" applyBorder="1" applyAlignment="1">
      <alignment horizontal="center"/>
    </xf>
    <xf numFmtId="165" fontId="29" fillId="0" borderId="15" xfId="29" applyFont="1" applyBorder="1" applyAlignment="1">
      <alignment horizontal="right"/>
    </xf>
    <xf numFmtId="165" fontId="29" fillId="0" borderId="15" xfId="29" applyFont="1" applyBorder="1" applyAlignment="1"/>
    <xf numFmtId="165" fontId="26" fillId="0" borderId="15" xfId="29" applyFont="1" applyBorder="1" applyAlignment="1"/>
    <xf numFmtId="165" fontId="29" fillId="0" borderId="12" xfId="29" applyFont="1" applyBorder="1"/>
    <xf numFmtId="165" fontId="29" fillId="0" borderId="15" xfId="29" applyFont="1" applyBorder="1"/>
    <xf numFmtId="3" fontId="29" fillId="0" borderId="15" xfId="28" applyNumberFormat="1" applyFont="1" applyBorder="1" applyAlignment="1">
      <alignment horizontal="center"/>
    </xf>
    <xf numFmtId="3" fontId="63" fillId="0" borderId="0" xfId="0" applyNumberFormat="1" applyFont="1" applyAlignment="1">
      <alignment horizontal="left"/>
    </xf>
    <xf numFmtId="0" fontId="63" fillId="0" borderId="62" xfId="0" quotePrefix="1" applyFont="1" applyBorder="1" applyAlignment="1">
      <alignment vertical="center" wrapText="1"/>
    </xf>
    <xf numFmtId="2" fontId="29" fillId="0" borderId="15" xfId="28" applyNumberFormat="1" applyFont="1" applyBorder="1" applyAlignment="1">
      <alignment horizontal="center"/>
    </xf>
    <xf numFmtId="165" fontId="29" fillId="0" borderId="15" xfId="29" applyFont="1" applyBorder="1" applyAlignment="1">
      <alignment horizontal="center"/>
    </xf>
    <xf numFmtId="167" fontId="29" fillId="0" borderId="15" xfId="0" applyNumberFormat="1" applyFont="1" applyBorder="1" applyAlignment="1">
      <alignment horizontal="center"/>
    </xf>
    <xf numFmtId="167" fontId="63" fillId="0" borderId="0" xfId="28" applyFont="1"/>
    <xf numFmtId="0" fontId="25" fillId="0" borderId="29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86" fillId="0" borderId="29" xfId="0" applyFont="1" applyBorder="1"/>
    <xf numFmtId="167" fontId="82" fillId="0" borderId="29" xfId="28" applyFont="1" applyBorder="1"/>
    <xf numFmtId="0" fontId="82" fillId="0" borderId="29" xfId="0" applyFont="1" applyBorder="1"/>
    <xf numFmtId="167" fontId="25" fillId="0" borderId="29" xfId="0" applyNumberFormat="1" applyFont="1" applyBorder="1"/>
    <xf numFmtId="167" fontId="82" fillId="0" borderId="15" xfId="0" applyNumberFormat="1" applyFont="1" applyBorder="1"/>
    <xf numFmtId="0" fontId="25" fillId="0" borderId="15" xfId="0" applyFont="1" applyBorder="1" applyAlignment="1">
      <alignment horizontal="center"/>
    </xf>
    <xf numFmtId="0" fontId="82" fillId="0" borderId="15" xfId="0" quotePrefix="1" applyFont="1" applyBorder="1"/>
    <xf numFmtId="177" fontId="82" fillId="0" borderId="15" xfId="28" applyNumberFormat="1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43" fontId="82" fillId="0" borderId="15" xfId="28" applyNumberFormat="1" applyFont="1" applyBorder="1" applyAlignment="1">
      <alignment horizontal="center"/>
    </xf>
    <xf numFmtId="0" fontId="82" fillId="0" borderId="12" xfId="0" applyFont="1" applyBorder="1" applyAlignment="1"/>
    <xf numFmtId="0" fontId="82" fillId="0" borderId="12" xfId="0" applyFont="1" applyBorder="1"/>
    <xf numFmtId="167" fontId="82" fillId="0" borderId="12" xfId="28" applyFont="1" applyBorder="1" applyAlignment="1">
      <alignment horizontal="center"/>
    </xf>
    <xf numFmtId="0" fontId="82" fillId="0" borderId="12" xfId="0" applyFont="1" applyBorder="1" applyAlignment="1">
      <alignment horizontal="center"/>
    </xf>
    <xf numFmtId="167" fontId="82" fillId="0" borderId="12" xfId="28" applyNumberFormat="1" applyFont="1" applyBorder="1"/>
    <xf numFmtId="167" fontId="25" fillId="0" borderId="15" xfId="0" applyNumberFormat="1" applyFont="1" applyBorder="1"/>
    <xf numFmtId="0" fontId="86" fillId="0" borderId="15" xfId="0" applyFont="1" applyBorder="1"/>
    <xf numFmtId="167" fontId="82" fillId="0" borderId="15" xfId="28" applyFont="1" applyBorder="1" applyAlignment="1">
      <alignment horizontal="center"/>
    </xf>
    <xf numFmtId="0" fontId="82" fillId="0" borderId="15" xfId="0" applyFont="1" applyBorder="1"/>
    <xf numFmtId="43" fontId="82" fillId="0" borderId="15" xfId="28" applyNumberFormat="1" applyFont="1" applyBorder="1" applyAlignment="1">
      <alignment horizontal="right"/>
    </xf>
    <xf numFmtId="0" fontId="82" fillId="0" borderId="15" xfId="0" applyFont="1" applyBorder="1" applyAlignment="1">
      <alignment horizontal="right"/>
    </xf>
    <xf numFmtId="0" fontId="82" fillId="0" borderId="15" xfId="0" applyFont="1" applyBorder="1" applyAlignment="1"/>
    <xf numFmtId="0" fontId="82" fillId="0" borderId="31" xfId="0" applyFont="1" applyBorder="1" applyAlignment="1">
      <alignment horizontal="right"/>
    </xf>
    <xf numFmtId="0" fontId="82" fillId="0" borderId="28" xfId="0" applyFont="1" applyBorder="1"/>
    <xf numFmtId="43" fontId="82" fillId="0" borderId="28" xfId="28" applyNumberFormat="1" applyFont="1" applyBorder="1" applyAlignment="1">
      <alignment horizontal="right"/>
    </xf>
    <xf numFmtId="167" fontId="82" fillId="0" borderId="28" xfId="28" applyFont="1" applyBorder="1" applyAlignment="1">
      <alignment horizontal="left"/>
    </xf>
    <xf numFmtId="167" fontId="82" fillId="0" borderId="28" xfId="28" applyFont="1" applyBorder="1" applyAlignment="1">
      <alignment horizontal="right"/>
    </xf>
    <xf numFmtId="43" fontId="25" fillId="0" borderId="29" xfId="28" applyNumberFormat="1" applyFont="1" applyBorder="1" applyAlignment="1">
      <alignment horizontal="right"/>
    </xf>
    <xf numFmtId="0" fontId="82" fillId="0" borderId="39" xfId="0" applyFont="1" applyBorder="1"/>
    <xf numFmtId="0" fontId="82" fillId="0" borderId="0" xfId="0" applyFont="1" applyBorder="1" applyAlignment="1"/>
    <xf numFmtId="167" fontId="82" fillId="0" borderId="0" xfId="28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167" fontId="82" fillId="0" borderId="0" xfId="28" applyFont="1" applyBorder="1" applyAlignment="1">
      <alignment horizontal="right"/>
    </xf>
    <xf numFmtId="167" fontId="59" fillId="0" borderId="15" xfId="0" applyNumberFormat="1" applyFont="1" applyBorder="1"/>
    <xf numFmtId="167" fontId="82" fillId="0" borderId="15" xfId="28" applyFont="1" applyBorder="1"/>
    <xf numFmtId="0" fontId="82" fillId="0" borderId="33" xfId="0" applyFont="1" applyBorder="1"/>
    <xf numFmtId="0" fontId="82" fillId="0" borderId="34" xfId="0" applyFont="1" applyBorder="1" applyAlignment="1"/>
    <xf numFmtId="167" fontId="82" fillId="0" borderId="34" xfId="28" applyFont="1" applyBorder="1" applyAlignment="1">
      <alignment horizontal="center"/>
    </xf>
    <xf numFmtId="0" fontId="82" fillId="0" borderId="34" xfId="0" applyFont="1" applyBorder="1" applyAlignment="1">
      <alignment horizontal="center"/>
    </xf>
    <xf numFmtId="167" fontId="82" fillId="0" borderId="34" xfId="28" applyFont="1" applyBorder="1" applyAlignment="1">
      <alignment horizontal="right"/>
    </xf>
    <xf numFmtId="167" fontId="90" fillId="0" borderId="12" xfId="0" applyNumberFormat="1" applyFont="1" applyBorder="1"/>
    <xf numFmtId="167" fontId="25" fillId="0" borderId="12" xfId="28" applyFont="1" applyBorder="1"/>
    <xf numFmtId="167" fontId="90" fillId="0" borderId="15" xfId="0" applyNumberFormat="1" applyFont="1" applyBorder="1"/>
    <xf numFmtId="167" fontId="25" fillId="0" borderId="15" xfId="28" applyFont="1" applyBorder="1"/>
    <xf numFmtId="167" fontId="91" fillId="0" borderId="31" xfId="28" applyFont="1" applyBorder="1" applyAlignment="1">
      <alignment vertical="center"/>
    </xf>
    <xf numFmtId="167" fontId="91" fillId="0" borderId="28" xfId="28" applyFont="1" applyBorder="1" applyAlignment="1">
      <alignment vertical="center"/>
    </xf>
    <xf numFmtId="167" fontId="91" fillId="0" borderId="32" xfId="28" applyFont="1" applyBorder="1" applyAlignment="1">
      <alignment vertical="center"/>
    </xf>
    <xf numFmtId="0" fontId="25" fillId="0" borderId="29" xfId="0" applyFont="1" applyBorder="1"/>
    <xf numFmtId="167" fontId="91" fillId="0" borderId="33" xfId="28" applyFont="1" applyBorder="1" applyAlignment="1">
      <alignment vertical="center"/>
    </xf>
    <xf numFmtId="167" fontId="92" fillId="0" borderId="34" xfId="28" applyFont="1" applyBorder="1" applyAlignment="1">
      <alignment horizontal="center" vertical="center"/>
    </xf>
    <xf numFmtId="167" fontId="91" fillId="0" borderId="34" xfId="28" applyFont="1" applyBorder="1" applyAlignment="1">
      <alignment vertical="center"/>
    </xf>
    <xf numFmtId="167" fontId="91" fillId="0" borderId="35" xfId="28" applyFont="1" applyBorder="1" applyAlignment="1">
      <alignment vertical="center"/>
    </xf>
    <xf numFmtId="0" fontId="25" fillId="0" borderId="12" xfId="0" applyFont="1" applyBorder="1"/>
    <xf numFmtId="167" fontId="25" fillId="0" borderId="12" xfId="0" applyNumberFormat="1" applyFont="1" applyBorder="1"/>
    <xf numFmtId="167" fontId="82" fillId="0" borderId="29" xfId="0" applyNumberFormat="1" applyFont="1" applyBorder="1"/>
    <xf numFmtId="167" fontId="82" fillId="0" borderId="15" xfId="0" applyNumberFormat="1" applyFont="1" applyBorder="1" applyAlignment="1"/>
    <xf numFmtId="2" fontId="82" fillId="0" borderId="15" xfId="28" applyNumberFormat="1" applyFont="1" applyBorder="1" applyAlignment="1">
      <alignment horizontal="center"/>
    </xf>
    <xf numFmtId="167" fontId="82" fillId="0" borderId="15" xfId="0" applyNumberFormat="1" applyFont="1" applyBorder="1" applyAlignment="1">
      <alignment horizontal="center"/>
    </xf>
    <xf numFmtId="167" fontId="25" fillId="0" borderId="15" xfId="0" applyNumberFormat="1" applyFont="1" applyBorder="1" applyAlignment="1"/>
    <xf numFmtId="3" fontId="19" fillId="0" borderId="0" xfId="0" applyNumberFormat="1" applyFont="1" applyAlignment="1"/>
    <xf numFmtId="3" fontId="63" fillId="0" borderId="0" xfId="0" applyNumberFormat="1" applyFont="1" applyAlignment="1"/>
    <xf numFmtId="49" fontId="82" fillId="0" borderId="15" xfId="28" applyNumberFormat="1" applyFont="1" applyBorder="1" applyAlignment="1">
      <alignment horizontal="center"/>
    </xf>
    <xf numFmtId="167" fontId="60" fillId="0" borderId="12" xfId="0" applyNumberFormat="1" applyFont="1" applyBorder="1"/>
    <xf numFmtId="167" fontId="26" fillId="0" borderId="72" xfId="0" applyNumberFormat="1" applyFont="1" applyBorder="1" applyAlignment="1"/>
    <xf numFmtId="167" fontId="26" fillId="0" borderId="72" xfId="28" applyFont="1" applyBorder="1"/>
    <xf numFmtId="167" fontId="25" fillId="0" borderId="12" xfId="28" applyNumberFormat="1" applyFont="1" applyBorder="1" applyAlignment="1">
      <alignment horizontal="center"/>
    </xf>
    <xf numFmtId="43" fontId="25" fillId="0" borderId="15" xfId="28" applyNumberFormat="1" applyFont="1" applyBorder="1" applyAlignment="1">
      <alignment horizontal="center"/>
    </xf>
    <xf numFmtId="0" fontId="63" fillId="0" borderId="16" xfId="0" applyFont="1" applyBorder="1" applyAlignment="1">
      <alignment vertical="center" wrapText="1"/>
    </xf>
    <xf numFmtId="0" fontId="63" fillId="0" borderId="15" xfId="0" quotePrefix="1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43" fontId="29" fillId="0" borderId="39" xfId="28" applyNumberFormat="1" applyFont="1" applyBorder="1" applyAlignment="1"/>
    <xf numFmtId="43" fontId="29" fillId="0" borderId="39" xfId="28" applyNumberFormat="1" applyFont="1" applyBorder="1" applyAlignment="1">
      <alignment horizontal="right"/>
    </xf>
    <xf numFmtId="0" fontId="92" fillId="0" borderId="15" xfId="0" applyFont="1" applyBorder="1" applyAlignment="1"/>
    <xf numFmtId="167" fontId="82" fillId="0" borderId="12" xfId="0" applyNumberFormat="1" applyFont="1" applyBorder="1"/>
    <xf numFmtId="0" fontId="53" fillId="0" borderId="0" xfId="0" applyFont="1" applyAlignment="1"/>
    <xf numFmtId="0" fontId="2" fillId="0" borderId="0" xfId="0" applyFont="1" applyAlignment="1"/>
    <xf numFmtId="0" fontId="95" fillId="0" borderId="0" xfId="0" applyFont="1"/>
    <xf numFmtId="0" fontId="25" fillId="0" borderId="36" xfId="0" applyFont="1" applyBorder="1"/>
    <xf numFmtId="167" fontId="25" fillId="0" borderId="36" xfId="0" applyNumberFormat="1" applyFont="1" applyBorder="1"/>
    <xf numFmtId="167" fontId="95" fillId="0" borderId="39" xfId="28" applyFont="1" applyBorder="1" applyAlignment="1">
      <alignment vertical="center"/>
    </xf>
    <xf numFmtId="167" fontId="97" fillId="0" borderId="0" xfId="28" applyFont="1" applyBorder="1" applyAlignment="1">
      <alignment vertical="center"/>
    </xf>
    <xf numFmtId="167" fontId="97" fillId="0" borderId="33" xfId="28" applyFont="1" applyBorder="1" applyAlignment="1">
      <alignment vertical="center"/>
    </xf>
    <xf numFmtId="167" fontId="98" fillId="0" borderId="34" xfId="28" applyFont="1" applyBorder="1" applyAlignment="1">
      <alignment vertical="center"/>
    </xf>
    <xf numFmtId="0" fontId="88" fillId="0" borderId="29" xfId="0" applyFont="1" applyBorder="1" applyAlignment="1">
      <alignment horizontal="center"/>
    </xf>
    <xf numFmtId="0" fontId="88" fillId="0" borderId="12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167" fontId="94" fillId="0" borderId="15" xfId="28" applyFont="1" applyBorder="1"/>
    <xf numFmtId="167" fontId="95" fillId="0" borderId="15" xfId="28" applyFont="1" applyBorder="1"/>
    <xf numFmtId="0" fontId="95" fillId="0" borderId="15" xfId="0" applyFont="1" applyBorder="1" applyAlignment="1">
      <alignment horizontal="center"/>
    </xf>
    <xf numFmtId="0" fontId="95" fillId="0" borderId="15" xfId="0" applyFont="1" applyBorder="1"/>
    <xf numFmtId="43" fontId="95" fillId="0" borderId="15" xfId="28" applyNumberFormat="1" applyFont="1" applyBorder="1" applyAlignment="1">
      <alignment horizontal="right"/>
    </xf>
    <xf numFmtId="167" fontId="95" fillId="0" borderId="15" xfId="0" applyNumberFormat="1" applyFont="1" applyBorder="1"/>
    <xf numFmtId="0" fontId="95" fillId="0" borderId="15" xfId="0" applyFont="1" applyBorder="1" applyAlignment="1">
      <alignment horizontal="right"/>
    </xf>
    <xf numFmtId="43" fontId="95" fillId="0" borderId="15" xfId="28" applyNumberFormat="1" applyFont="1" applyBorder="1" applyAlignment="1">
      <alignment horizontal="center"/>
    </xf>
    <xf numFmtId="0" fontId="95" fillId="0" borderId="31" xfId="0" applyFont="1" applyBorder="1" applyAlignment="1">
      <alignment horizontal="right"/>
    </xf>
    <xf numFmtId="0" fontId="95" fillId="0" borderId="28" xfId="0" applyFont="1" applyBorder="1" applyAlignment="1"/>
    <xf numFmtId="43" fontId="95" fillId="0" borderId="28" xfId="28" applyNumberFormat="1" applyFont="1" applyBorder="1" applyAlignment="1">
      <alignment horizontal="right"/>
    </xf>
    <xf numFmtId="167" fontId="95" fillId="0" borderId="28" xfId="28" applyFont="1" applyBorder="1" applyAlignment="1">
      <alignment horizontal="left"/>
    </xf>
    <xf numFmtId="0" fontId="95" fillId="0" borderId="28" xfId="0" applyFont="1" applyBorder="1" applyAlignment="1">
      <alignment horizontal="center"/>
    </xf>
    <xf numFmtId="167" fontId="95" fillId="0" borderId="28" xfId="28" applyFont="1" applyBorder="1" applyAlignment="1">
      <alignment horizontal="right"/>
    </xf>
    <xf numFmtId="167" fontId="95" fillId="0" borderId="29" xfId="28" applyFont="1" applyBorder="1"/>
    <xf numFmtId="0" fontId="95" fillId="0" borderId="39" xfId="0" applyFont="1" applyBorder="1" applyAlignment="1">
      <alignment horizontal="right"/>
    </xf>
    <xf numFmtId="0" fontId="95" fillId="0" borderId="0" xfId="0" applyFont="1" applyBorder="1" applyAlignment="1"/>
    <xf numFmtId="43" fontId="95" fillId="0" borderId="0" xfId="28" applyNumberFormat="1" applyFont="1" applyBorder="1" applyAlignment="1">
      <alignment horizontal="right"/>
    </xf>
    <xf numFmtId="167" fontId="95" fillId="0" borderId="0" xfId="28" applyFont="1" applyBorder="1" applyAlignment="1">
      <alignment horizontal="left"/>
    </xf>
    <xf numFmtId="0" fontId="95" fillId="0" borderId="0" xfId="0" applyFont="1" applyBorder="1" applyAlignment="1">
      <alignment horizontal="center"/>
    </xf>
    <xf numFmtId="43" fontId="95" fillId="0" borderId="40" xfId="28" applyNumberFormat="1" applyFont="1" applyBorder="1" applyAlignment="1">
      <alignment horizontal="right"/>
    </xf>
    <xf numFmtId="167" fontId="95" fillId="0" borderId="31" xfId="28" applyFont="1" applyBorder="1" applyAlignment="1">
      <alignment vertical="center"/>
    </xf>
    <xf numFmtId="167" fontId="97" fillId="0" borderId="28" xfId="28" applyFont="1" applyBorder="1" applyAlignment="1">
      <alignment vertical="center"/>
    </xf>
    <xf numFmtId="167" fontId="97" fillId="0" borderId="32" xfId="28" applyFont="1" applyBorder="1" applyAlignment="1">
      <alignment vertical="center"/>
    </xf>
    <xf numFmtId="0" fontId="95" fillId="0" borderId="29" xfId="0" applyFont="1" applyBorder="1"/>
    <xf numFmtId="167" fontId="88" fillId="0" borderId="29" xfId="0" applyNumberFormat="1" applyFont="1" applyBorder="1"/>
    <xf numFmtId="167" fontId="97" fillId="0" borderId="40" xfId="28" applyFont="1" applyBorder="1" applyAlignment="1">
      <alignment vertical="center"/>
    </xf>
    <xf numFmtId="0" fontId="95" fillId="0" borderId="24" xfId="0" applyFont="1" applyBorder="1"/>
    <xf numFmtId="167" fontId="88" fillId="0" borderId="24" xfId="0" applyNumberFormat="1" applyFont="1" applyBorder="1"/>
    <xf numFmtId="167" fontId="88" fillId="0" borderId="15" xfId="0" applyNumberFormat="1" applyFont="1" applyBorder="1"/>
    <xf numFmtId="167" fontId="97" fillId="0" borderId="34" xfId="28" applyFont="1" applyBorder="1" applyAlignment="1">
      <alignment vertical="center"/>
    </xf>
    <xf numFmtId="167" fontId="97" fillId="0" borderId="35" xfId="28" applyFont="1" applyBorder="1" applyAlignment="1">
      <alignment vertical="center"/>
    </xf>
    <xf numFmtId="0" fontId="95" fillId="0" borderId="12" xfId="0" applyFont="1" applyBorder="1"/>
    <xf numFmtId="167" fontId="88" fillId="0" borderId="12" xfId="0" applyNumberFormat="1" applyFont="1" applyBorder="1"/>
    <xf numFmtId="0" fontId="99" fillId="0" borderId="0" xfId="0" applyFont="1"/>
    <xf numFmtId="167" fontId="91" fillId="0" borderId="78" xfId="28" applyFont="1" applyBorder="1" applyAlignment="1">
      <alignment vertical="center"/>
    </xf>
    <xf numFmtId="167" fontId="91" fillId="0" borderId="79" xfId="28" applyFont="1" applyBorder="1" applyAlignment="1">
      <alignment vertical="center"/>
    </xf>
    <xf numFmtId="167" fontId="91" fillId="0" borderId="62" xfId="28" applyFont="1" applyBorder="1" applyAlignment="1">
      <alignment vertical="center"/>
    </xf>
    <xf numFmtId="0" fontId="25" fillId="0" borderId="15" xfId="0" applyFont="1" applyBorder="1"/>
    <xf numFmtId="167" fontId="25" fillId="0" borderId="72" xfId="0" applyNumberFormat="1" applyFont="1" applyBorder="1"/>
    <xf numFmtId="167" fontId="30" fillId="0" borderId="22" xfId="28" applyFont="1" applyBorder="1"/>
    <xf numFmtId="167" fontId="30" fillId="0" borderId="0" xfId="28" applyFont="1" applyBorder="1"/>
    <xf numFmtId="0" fontId="54" fillId="0" borderId="0" xfId="0" applyFont="1" applyAlignment="1">
      <alignment horizontal="center"/>
    </xf>
    <xf numFmtId="167" fontId="26" fillId="0" borderId="15" xfId="28" applyNumberFormat="1" applyFont="1" applyBorder="1"/>
    <xf numFmtId="0" fontId="82" fillId="0" borderId="15" xfId="0" applyFont="1" applyFill="1" applyBorder="1" applyAlignment="1">
      <alignment horizontal="center" vertical="center"/>
    </xf>
    <xf numFmtId="167" fontId="25" fillId="0" borderId="12" xfId="28" applyNumberFormat="1" applyFont="1" applyBorder="1"/>
    <xf numFmtId="167" fontId="82" fillId="0" borderId="15" xfId="28" applyNumberFormat="1" applyFont="1" applyBorder="1"/>
    <xf numFmtId="167" fontId="25" fillId="0" borderId="15" xfId="28" applyNumberFormat="1" applyFont="1" applyBorder="1"/>
    <xf numFmtId="0" fontId="82" fillId="0" borderId="0" xfId="0" applyFont="1" applyBorder="1"/>
    <xf numFmtId="167" fontId="25" fillId="0" borderId="0" xfId="0" applyNumberFormat="1" applyFont="1" applyBorder="1"/>
    <xf numFmtId="167" fontId="90" fillId="0" borderId="0" xfId="28" applyFont="1"/>
    <xf numFmtId="167" fontId="101" fillId="0" borderId="0" xfId="28" applyFont="1"/>
    <xf numFmtId="0" fontId="30" fillId="0" borderId="15" xfId="0" applyFont="1" applyBorder="1"/>
    <xf numFmtId="1" fontId="30" fillId="0" borderId="15" xfId="0" applyNumberFormat="1" applyFont="1" applyBorder="1" applyAlignment="1">
      <alignment horizontal="center"/>
    </xf>
    <xf numFmtId="1" fontId="29" fillId="0" borderId="12" xfId="28" applyNumberFormat="1" applyFont="1" applyBorder="1" applyAlignment="1">
      <alignment horizontal="center" vertical="center"/>
    </xf>
    <xf numFmtId="1" fontId="29" fillId="0" borderId="15" xfId="28" applyNumberFormat="1" applyFont="1" applyBorder="1" applyAlignment="1">
      <alignment horizontal="center" vertical="center"/>
    </xf>
    <xf numFmtId="4" fontId="30" fillId="0" borderId="15" xfId="0" applyNumberFormat="1" applyFont="1" applyBorder="1"/>
    <xf numFmtId="167" fontId="102" fillId="0" borderId="0" xfId="28" applyFont="1"/>
    <xf numFmtId="3" fontId="103" fillId="0" borderId="91" xfId="0" applyNumberFormat="1" applyFont="1" applyBorder="1" applyAlignment="1">
      <alignment horizontal="center" wrapText="1"/>
    </xf>
    <xf numFmtId="0" fontId="103" fillId="0" borderId="92" xfId="0" applyFont="1" applyBorder="1" applyAlignment="1">
      <alignment horizontal="center" wrapText="1"/>
    </xf>
    <xf numFmtId="3" fontId="103" fillId="0" borderId="92" xfId="0" applyNumberFormat="1" applyFont="1" applyBorder="1" applyAlignment="1">
      <alignment horizontal="center" wrapText="1"/>
    </xf>
    <xf numFmtId="3" fontId="103" fillId="0" borderId="93" xfId="0" applyNumberFormat="1" applyFont="1" applyBorder="1" applyAlignment="1">
      <alignment horizontal="center" wrapText="1"/>
    </xf>
    <xf numFmtId="0" fontId="103" fillId="0" borderId="94" xfId="0" applyFont="1" applyBorder="1" applyAlignment="1">
      <alignment horizontal="center" wrapText="1"/>
    </xf>
    <xf numFmtId="3" fontId="103" fillId="0" borderId="94" xfId="0" applyNumberFormat="1" applyFont="1" applyBorder="1" applyAlignment="1">
      <alignment horizontal="center" wrapText="1"/>
    </xf>
    <xf numFmtId="3" fontId="114" fillId="0" borderId="93" xfId="0" applyNumberFormat="1" applyFont="1" applyBorder="1" applyAlignment="1">
      <alignment horizontal="center" wrapText="1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2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/>
    </xf>
    <xf numFmtId="0" fontId="41" fillId="0" borderId="10" xfId="0" applyFont="1" applyBorder="1"/>
    <xf numFmtId="0" fontId="41" fillId="0" borderId="11" xfId="0" applyFont="1" applyBorder="1"/>
    <xf numFmtId="0" fontId="41" fillId="0" borderId="14" xfId="0" applyFont="1" applyBorder="1" applyAlignment="1">
      <alignment horizontal="center"/>
    </xf>
    <xf numFmtId="14" fontId="41" fillId="0" borderId="15" xfId="0" quotePrefix="1" applyNumberFormat="1" applyFont="1" applyBorder="1" applyAlignment="1">
      <alignment horizontal="center"/>
    </xf>
    <xf numFmtId="0" fontId="41" fillId="0" borderId="15" xfId="0" applyFont="1" applyBorder="1"/>
    <xf numFmtId="0" fontId="39" fillId="0" borderId="36" xfId="0" applyFont="1" applyBorder="1"/>
    <xf numFmtId="0" fontId="41" fillId="0" borderId="14" xfId="0" applyFont="1" applyBorder="1"/>
    <xf numFmtId="0" fontId="41" fillId="0" borderId="36" xfId="0" applyFont="1" applyBorder="1"/>
    <xf numFmtId="0" fontId="41" fillId="0" borderId="31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16" xfId="0" applyFont="1" applyBorder="1" applyAlignment="1">
      <alignment vertical="center" wrapText="1"/>
    </xf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1" fillId="0" borderId="39" xfId="0" applyFont="1" applyBorder="1"/>
    <xf numFmtId="0" fontId="41" fillId="0" borderId="62" xfId="0" quotePrefix="1" applyFont="1" applyBorder="1"/>
    <xf numFmtId="0" fontId="41" fillId="0" borderId="16" xfId="0" applyFont="1" applyBorder="1"/>
    <xf numFmtId="0" fontId="41" fillId="0" borderId="63" xfId="0" applyFont="1" applyBorder="1" applyAlignment="1">
      <alignment horizontal="center"/>
    </xf>
    <xf numFmtId="0" fontId="41" fillId="0" borderId="15" xfId="0" quotePrefix="1" applyFont="1" applyBorder="1" applyAlignment="1">
      <alignment horizontal="center"/>
    </xf>
    <xf numFmtId="0" fontId="41" fillId="0" borderId="26" xfId="0" applyFont="1" applyBorder="1"/>
    <xf numFmtId="0" fontId="41" fillId="0" borderId="64" xfId="0" applyFont="1" applyBorder="1"/>
    <xf numFmtId="0" fontId="41" fillId="0" borderId="24" xfId="0" applyFont="1" applyBorder="1"/>
    <xf numFmtId="0" fontId="41" fillId="0" borderId="65" xfId="0" applyFont="1" applyBorder="1"/>
    <xf numFmtId="0" fontId="41" fillId="0" borderId="25" xfId="0" applyFont="1" applyBorder="1"/>
    <xf numFmtId="0" fontId="26" fillId="0" borderId="0" xfId="0" applyFont="1" applyAlignment="1"/>
    <xf numFmtId="0" fontId="104" fillId="0" borderId="0" xfId="0" applyFont="1"/>
    <xf numFmtId="0" fontId="104" fillId="0" borderId="0" xfId="0" applyFont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167" fontId="82" fillId="0" borderId="47" xfId="0" applyNumberFormat="1" applyFont="1" applyBorder="1" applyAlignment="1"/>
    <xf numFmtId="167" fontId="25" fillId="0" borderId="73" xfId="0" applyNumberFormat="1" applyFont="1" applyBorder="1" applyAlignment="1"/>
    <xf numFmtId="0" fontId="82" fillId="0" borderId="46" xfId="0" applyFont="1" applyBorder="1" applyAlignment="1">
      <alignment horizontal="right"/>
    </xf>
    <xf numFmtId="167" fontId="82" fillId="0" borderId="47" xfId="0" applyNumberFormat="1" applyFont="1" applyBorder="1"/>
    <xf numFmtId="0" fontId="82" fillId="0" borderId="76" xfId="0" applyFont="1" applyBorder="1" applyAlignment="1">
      <alignment horizontal="right"/>
    </xf>
    <xf numFmtId="167" fontId="25" fillId="0" borderId="47" xfId="0" applyNumberFormat="1" applyFont="1" applyBorder="1"/>
    <xf numFmtId="0" fontId="82" fillId="0" borderId="80" xfId="0" applyFont="1" applyBorder="1"/>
    <xf numFmtId="167" fontId="82" fillId="0" borderId="47" xfId="28" applyFont="1" applyBorder="1"/>
    <xf numFmtId="0" fontId="82" fillId="0" borderId="77" xfId="0" applyFont="1" applyBorder="1"/>
    <xf numFmtId="167" fontId="25" fillId="0" borderId="47" xfId="28" applyFont="1" applyBorder="1"/>
    <xf numFmtId="167" fontId="91" fillId="0" borderId="76" xfId="28" applyFont="1" applyBorder="1" applyAlignment="1">
      <alignment vertical="center"/>
    </xf>
    <xf numFmtId="167" fontId="25" fillId="0" borderId="45" xfId="0" applyNumberFormat="1" applyFont="1" applyBorder="1"/>
    <xf numFmtId="167" fontId="91" fillId="0" borderId="55" xfId="28" applyFont="1" applyBorder="1" applyAlignment="1">
      <alignment vertical="center"/>
    </xf>
    <xf numFmtId="167" fontId="92" fillId="0" borderId="56" xfId="28" applyFont="1" applyBorder="1" applyAlignment="1">
      <alignment horizontal="center" vertical="center"/>
    </xf>
    <xf numFmtId="167" fontId="91" fillId="0" borderId="56" xfId="28" applyFont="1" applyBorder="1" applyAlignment="1">
      <alignment vertical="center"/>
    </xf>
    <xf numFmtId="167" fontId="91" fillId="0" borderId="57" xfId="28" applyFont="1" applyBorder="1" applyAlignment="1">
      <alignment vertical="center"/>
    </xf>
    <xf numFmtId="0" fontId="25" fillId="0" borderId="49" xfId="0" applyFont="1" applyBorder="1"/>
    <xf numFmtId="167" fontId="25" fillId="0" borderId="50" xfId="0" applyNumberFormat="1" applyFont="1" applyBorder="1"/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82" fillId="0" borderId="46" xfId="0" applyFont="1" applyBorder="1" applyAlignment="1">
      <alignment horizontal="center"/>
    </xf>
    <xf numFmtId="191" fontId="2" fillId="0" borderId="0" xfId="0" applyNumberFormat="1" applyFont="1" applyAlignment="1"/>
    <xf numFmtId="167" fontId="25" fillId="0" borderId="15" xfId="0" applyNumberFormat="1" applyFont="1" applyBorder="1" applyAlignment="1">
      <alignment horizontal="center"/>
    </xf>
    <xf numFmtId="167" fontId="59" fillId="0" borderId="0" xfId="28" applyFont="1"/>
    <xf numFmtId="167" fontId="59" fillId="0" borderId="0" xfId="28" applyFont="1" applyAlignment="1">
      <alignment horizontal="left" vertical="top"/>
    </xf>
    <xf numFmtId="165" fontId="90" fillId="0" borderId="0" xfId="29" applyFont="1"/>
    <xf numFmtId="190" fontId="59" fillId="0" borderId="0" xfId="28" applyNumberFormat="1" applyFont="1"/>
    <xf numFmtId="167" fontId="59" fillId="0" borderId="0" xfId="28" applyFont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6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6" fillId="0" borderId="15" xfId="0" applyFont="1" applyBorder="1" applyAlignment="1">
      <alignment vertical="center"/>
    </xf>
    <xf numFmtId="167" fontId="82" fillId="0" borderId="15" xfId="28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82" fillId="0" borderId="15" xfId="0" applyFont="1" applyBorder="1" applyAlignment="1">
      <alignment vertical="center"/>
    </xf>
    <xf numFmtId="43" fontId="82" fillId="0" borderId="15" xfId="28" applyNumberFormat="1" applyFont="1" applyBorder="1" applyAlignment="1">
      <alignment horizontal="right" vertical="center"/>
    </xf>
    <xf numFmtId="167" fontId="82" fillId="0" borderId="16" xfId="0" applyNumberFormat="1" applyFont="1" applyBorder="1" applyAlignment="1">
      <alignment vertical="center"/>
    </xf>
    <xf numFmtId="0" fontId="82" fillId="0" borderId="14" xfId="0" applyFont="1" applyBorder="1" applyAlignment="1">
      <alignment horizontal="center" vertical="center"/>
    </xf>
    <xf numFmtId="0" fontId="90" fillId="0" borderId="0" xfId="0" applyFont="1" applyBorder="1"/>
    <xf numFmtId="0" fontId="90" fillId="0" borderId="15" xfId="0" applyFont="1" applyBorder="1" applyAlignment="1">
      <alignment horizontal="center"/>
    </xf>
    <xf numFmtId="4" fontId="82" fillId="0" borderId="15" xfId="0" applyNumberFormat="1" applyFont="1" applyBorder="1" applyAlignment="1">
      <alignment horizontal="right" vertical="center"/>
    </xf>
    <xf numFmtId="4" fontId="82" fillId="0" borderId="15" xfId="28" applyNumberFormat="1" applyFont="1" applyBorder="1" applyAlignment="1">
      <alignment horizontal="right" vertical="center"/>
    </xf>
    <xf numFmtId="4" fontId="82" fillId="0" borderId="16" xfId="0" applyNumberFormat="1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82" fillId="0" borderId="69" xfId="0" applyFont="1" applyBorder="1" applyAlignment="1">
      <alignment horizontal="right" vertical="center"/>
    </xf>
    <xf numFmtId="0" fontId="82" fillId="0" borderId="12" xfId="0" applyFont="1" applyBorder="1" applyAlignment="1">
      <alignment vertical="center"/>
    </xf>
    <xf numFmtId="1" fontId="82" fillId="0" borderId="12" xfId="28" applyNumberFormat="1" applyFont="1" applyBorder="1" applyAlignment="1">
      <alignment horizontal="center" vertical="center"/>
    </xf>
    <xf numFmtId="43" fontId="82" fillId="0" borderId="12" xfId="28" applyNumberFormat="1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4" fontId="82" fillId="0" borderId="12" xfId="0" applyNumberFormat="1" applyFont="1" applyBorder="1" applyAlignment="1">
      <alignment vertical="center"/>
    </xf>
    <xf numFmtId="4" fontId="82" fillId="0" borderId="12" xfId="28" applyNumberFormat="1" applyFont="1" applyBorder="1" applyAlignment="1">
      <alignment horizontal="right" vertical="center"/>
    </xf>
    <xf numFmtId="167" fontId="25" fillId="0" borderId="13" xfId="0" applyNumberFormat="1" applyFont="1" applyBorder="1" applyAlignment="1">
      <alignment vertical="center"/>
    </xf>
    <xf numFmtId="1" fontId="82" fillId="0" borderId="15" xfId="28" applyNumberFormat="1" applyFont="1" applyBorder="1" applyAlignment="1">
      <alignment horizontal="center" vertical="center"/>
    </xf>
    <xf numFmtId="4" fontId="82" fillId="0" borderId="15" xfId="0" applyNumberFormat="1" applyFont="1" applyBorder="1" applyAlignment="1">
      <alignment vertical="center"/>
    </xf>
    <xf numFmtId="0" fontId="90" fillId="0" borderId="15" xfId="0" applyFont="1" applyBorder="1"/>
    <xf numFmtId="4" fontId="90" fillId="0" borderId="15" xfId="0" applyNumberFormat="1" applyFont="1" applyBorder="1"/>
    <xf numFmtId="2" fontId="82" fillId="0" borderId="12" xfId="28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2" fontId="82" fillId="0" borderId="0" xfId="28" applyNumberFormat="1" applyFont="1" applyBorder="1" applyAlignment="1">
      <alignment horizontal="center" vertical="center"/>
    </xf>
    <xf numFmtId="167" fontId="82" fillId="0" borderId="0" xfId="28" applyFont="1" applyBorder="1" applyAlignment="1">
      <alignment horizontal="right" vertical="center"/>
    </xf>
    <xf numFmtId="167" fontId="82" fillId="0" borderId="40" xfId="28" applyFont="1" applyBorder="1" applyAlignment="1">
      <alignment horizontal="right" vertical="center"/>
    </xf>
    <xf numFmtId="0" fontId="25" fillId="0" borderId="70" xfId="0" applyFont="1" applyBorder="1" applyAlignment="1">
      <alignment horizontal="center" vertical="center"/>
    </xf>
    <xf numFmtId="0" fontId="82" fillId="0" borderId="34" xfId="0" quotePrefix="1" applyFont="1" applyBorder="1" applyAlignment="1">
      <alignment vertical="center"/>
    </xf>
    <xf numFmtId="2" fontId="82" fillId="0" borderId="34" xfId="28" applyNumberFormat="1" applyFont="1" applyBorder="1" applyAlignment="1">
      <alignment horizontal="center" vertical="center"/>
    </xf>
    <xf numFmtId="0" fontId="82" fillId="0" borderId="34" xfId="0" applyFont="1" applyBorder="1" applyAlignment="1">
      <alignment horizontal="center" vertical="center"/>
    </xf>
    <xf numFmtId="167" fontId="82" fillId="0" borderId="34" xfId="0" applyNumberFormat="1" applyFont="1" applyBorder="1" applyAlignment="1">
      <alignment vertical="center"/>
    </xf>
    <xf numFmtId="0" fontId="82" fillId="0" borderId="0" xfId="0" quotePrefix="1" applyFont="1" applyBorder="1" applyAlignment="1">
      <alignment vertical="center"/>
    </xf>
    <xf numFmtId="167" fontId="82" fillId="0" borderId="0" xfId="0" applyNumberFormat="1" applyFont="1" applyBorder="1" applyAlignment="1">
      <alignment vertical="center"/>
    </xf>
    <xf numFmtId="0" fontId="82" fillId="0" borderId="40" xfId="0" applyFont="1" applyBorder="1" applyAlignment="1">
      <alignment vertical="center"/>
    </xf>
    <xf numFmtId="167" fontId="25" fillId="0" borderId="16" xfId="0" applyNumberFormat="1" applyFont="1" applyBorder="1" applyAlignment="1">
      <alignment vertical="center"/>
    </xf>
    <xf numFmtId="0" fontId="82" fillId="0" borderId="17" xfId="0" applyFont="1" applyBorder="1" applyAlignment="1">
      <alignment horizontal="right" vertical="center"/>
    </xf>
    <xf numFmtId="0" fontId="82" fillId="0" borderId="18" xfId="0" applyFont="1" applyBorder="1" applyAlignment="1">
      <alignment vertical="center"/>
    </xf>
    <xf numFmtId="43" fontId="82" fillId="0" borderId="18" xfId="28" applyNumberFormat="1" applyFont="1" applyBorder="1" applyAlignment="1">
      <alignment horizontal="right" vertical="center"/>
    </xf>
    <xf numFmtId="167" fontId="82" fillId="0" borderId="18" xfId="28" applyFont="1" applyBorder="1" applyAlignment="1">
      <alignment horizontal="right" vertical="center"/>
    </xf>
    <xf numFmtId="0" fontId="82" fillId="0" borderId="10" xfId="0" applyFont="1" applyBorder="1" applyAlignment="1">
      <alignment vertical="center"/>
    </xf>
    <xf numFmtId="167" fontId="25" fillId="0" borderId="11" xfId="0" applyNumberFormat="1" applyFont="1" applyBorder="1" applyAlignment="1">
      <alignment vertical="center"/>
    </xf>
    <xf numFmtId="0" fontId="82" fillId="0" borderId="21" xfId="0" applyFont="1" applyBorder="1" applyAlignment="1">
      <alignment vertical="center"/>
    </xf>
    <xf numFmtId="0" fontId="82" fillId="0" borderId="22" xfId="0" applyFont="1" applyBorder="1" applyAlignment="1">
      <alignment vertical="center"/>
    </xf>
    <xf numFmtId="167" fontId="82" fillId="0" borderId="22" xfId="28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167" fontId="82" fillId="0" borderId="22" xfId="28" applyFont="1" applyBorder="1" applyAlignment="1">
      <alignment horizontal="right" vertical="center"/>
    </xf>
    <xf numFmtId="0" fontId="82" fillId="0" borderId="24" xfId="0" applyFont="1" applyBorder="1" applyAlignment="1">
      <alignment vertical="center"/>
    </xf>
    <xf numFmtId="167" fontId="25" fillId="0" borderId="25" xfId="0" applyNumberFormat="1" applyFont="1" applyBorder="1" applyAlignment="1">
      <alignment vertical="center"/>
    </xf>
    <xf numFmtId="4" fontId="63" fillId="0" borderId="0" xfId="0" applyNumberFormat="1" applyFont="1" applyBorder="1"/>
    <xf numFmtId="4" fontId="19" fillId="0" borderId="0" xfId="0" applyNumberFormat="1" applyFont="1"/>
    <xf numFmtId="2" fontId="0" fillId="0" borderId="0" xfId="0" applyNumberFormat="1"/>
    <xf numFmtId="0" fontId="82" fillId="0" borderId="40" xfId="0" applyFont="1" applyBorder="1" applyAlignment="1">
      <alignment horizontal="right"/>
    </xf>
    <xf numFmtId="0" fontId="33" fillId="0" borderId="29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08" fillId="0" borderId="29" xfId="0" applyFont="1" applyBorder="1"/>
    <xf numFmtId="167" fontId="104" fillId="0" borderId="29" xfId="28" applyFont="1" applyBorder="1"/>
    <xf numFmtId="0" fontId="104" fillId="0" borderId="29" xfId="0" applyFont="1" applyBorder="1"/>
    <xf numFmtId="167" fontId="33" fillId="0" borderId="29" xfId="0" applyNumberFormat="1" applyFont="1" applyBorder="1"/>
    <xf numFmtId="167" fontId="104" fillId="0" borderId="29" xfId="0" applyNumberFormat="1" applyFont="1" applyBorder="1"/>
    <xf numFmtId="0" fontId="33" fillId="0" borderId="15" xfId="0" applyFont="1" applyBorder="1" applyAlignment="1">
      <alignment horizontal="center"/>
    </xf>
    <xf numFmtId="0" fontId="104" fillId="0" borderId="15" xfId="0" applyFont="1" applyBorder="1"/>
    <xf numFmtId="177" fontId="104" fillId="0" borderId="15" xfId="28" applyNumberFormat="1" applyFont="1" applyBorder="1" applyAlignment="1">
      <alignment horizontal="center"/>
    </xf>
    <xf numFmtId="0" fontId="104" fillId="0" borderId="15" xfId="0" applyFont="1" applyBorder="1" applyAlignment="1">
      <alignment horizontal="center"/>
    </xf>
    <xf numFmtId="43" fontId="104" fillId="0" borderId="15" xfId="28" applyNumberFormat="1" applyFont="1" applyBorder="1" applyAlignment="1">
      <alignment horizontal="center"/>
    </xf>
    <xf numFmtId="167" fontId="104" fillId="0" borderId="15" xfId="0" applyNumberFormat="1" applyFont="1" applyBorder="1" applyAlignment="1"/>
    <xf numFmtId="0" fontId="104" fillId="0" borderId="15" xfId="0" quotePrefix="1" applyFont="1" applyBorder="1"/>
    <xf numFmtId="167" fontId="104" fillId="0" borderId="15" xfId="0" applyNumberFormat="1" applyFont="1" applyBorder="1" applyAlignment="1">
      <alignment horizontal="center"/>
    </xf>
    <xf numFmtId="167" fontId="33" fillId="0" borderId="15" xfId="0" applyNumberFormat="1" applyFont="1" applyBorder="1" applyAlignment="1"/>
    <xf numFmtId="0" fontId="104" fillId="0" borderId="15" xfId="0" applyFont="1" applyBorder="1" applyAlignment="1">
      <alignment horizontal="right"/>
    </xf>
    <xf numFmtId="0" fontId="104" fillId="0" borderId="15" xfId="0" applyFont="1" applyBorder="1" applyAlignment="1"/>
    <xf numFmtId="43" fontId="104" fillId="0" borderId="15" xfId="28" applyNumberFormat="1" applyFont="1" applyBorder="1" applyAlignment="1">
      <alignment horizontal="right"/>
    </xf>
    <xf numFmtId="167" fontId="104" fillId="0" borderId="15" xfId="0" applyNumberFormat="1" applyFont="1" applyBorder="1"/>
    <xf numFmtId="0" fontId="104" fillId="0" borderId="31" xfId="0" applyFont="1" applyBorder="1" applyAlignment="1">
      <alignment horizontal="right"/>
    </xf>
    <xf numFmtId="0" fontId="104" fillId="0" borderId="28" xfId="0" applyFont="1" applyBorder="1"/>
    <xf numFmtId="43" fontId="104" fillId="0" borderId="28" xfId="28" applyNumberFormat="1" applyFont="1" applyBorder="1" applyAlignment="1">
      <alignment horizontal="right"/>
    </xf>
    <xf numFmtId="167" fontId="104" fillId="0" borderId="28" xfId="28" applyFont="1" applyBorder="1" applyAlignment="1">
      <alignment horizontal="left"/>
    </xf>
    <xf numFmtId="167" fontId="104" fillId="0" borderId="28" xfId="28" applyFont="1" applyBorder="1" applyAlignment="1">
      <alignment horizontal="right"/>
    </xf>
    <xf numFmtId="43" fontId="33" fillId="0" borderId="29" xfId="28" applyNumberFormat="1" applyFont="1" applyBorder="1" applyAlignment="1">
      <alignment horizontal="right"/>
    </xf>
    <xf numFmtId="167" fontId="33" fillId="0" borderId="15" xfId="0" applyNumberFormat="1" applyFont="1" applyBorder="1"/>
    <xf numFmtId="0" fontId="104" fillId="0" borderId="39" xfId="0" applyFont="1" applyBorder="1"/>
    <xf numFmtId="0" fontId="104" fillId="0" borderId="0" xfId="0" applyFont="1" applyBorder="1" applyAlignment="1"/>
    <xf numFmtId="167" fontId="104" fillId="0" borderId="0" xfId="28" applyFont="1" applyBorder="1" applyAlignment="1">
      <alignment horizontal="center"/>
    </xf>
    <xf numFmtId="0" fontId="104" fillId="0" borderId="0" xfId="0" applyFont="1" applyBorder="1" applyAlignment="1">
      <alignment horizontal="center"/>
    </xf>
    <xf numFmtId="167" fontId="104" fillId="0" borderId="0" xfId="28" applyFont="1" applyBorder="1" applyAlignment="1">
      <alignment horizontal="right"/>
    </xf>
    <xf numFmtId="167" fontId="109" fillId="0" borderId="15" xfId="0" applyNumberFormat="1" applyFont="1" applyBorder="1"/>
    <xf numFmtId="167" fontId="104" fillId="0" borderId="15" xfId="28" applyFont="1" applyBorder="1"/>
    <xf numFmtId="0" fontId="104" fillId="0" borderId="33" xfId="0" applyFont="1" applyBorder="1"/>
    <xf numFmtId="0" fontId="104" fillId="0" borderId="34" xfId="0" applyFont="1" applyBorder="1" applyAlignment="1"/>
    <xf numFmtId="167" fontId="104" fillId="0" borderId="34" xfId="28" applyFont="1" applyBorder="1" applyAlignment="1">
      <alignment horizontal="center"/>
    </xf>
    <xf numFmtId="0" fontId="104" fillId="0" borderId="34" xfId="0" applyFont="1" applyBorder="1" applyAlignment="1">
      <alignment horizontal="center"/>
    </xf>
    <xf numFmtId="167" fontId="104" fillId="0" borderId="34" xfId="28" applyFont="1" applyBorder="1" applyAlignment="1">
      <alignment horizontal="right"/>
    </xf>
    <xf numFmtId="167" fontId="101" fillId="0" borderId="12" xfId="0" applyNumberFormat="1" applyFont="1" applyBorder="1"/>
    <xf numFmtId="167" fontId="33" fillId="0" borderId="12" xfId="28" applyFont="1" applyBorder="1"/>
    <xf numFmtId="167" fontId="101" fillId="0" borderId="15" xfId="0" applyNumberFormat="1" applyFont="1" applyBorder="1"/>
    <xf numFmtId="167" fontId="33" fillId="0" borderId="15" xfId="28" applyFont="1" applyBorder="1"/>
    <xf numFmtId="167" fontId="110" fillId="0" borderId="31" xfId="28" applyFont="1" applyBorder="1" applyAlignment="1">
      <alignment vertical="center"/>
    </xf>
    <xf numFmtId="167" fontId="110" fillId="0" borderId="28" xfId="28" applyFont="1" applyBorder="1" applyAlignment="1">
      <alignment vertical="center"/>
    </xf>
    <xf numFmtId="167" fontId="110" fillId="0" borderId="32" xfId="28" applyFont="1" applyBorder="1" applyAlignment="1">
      <alignment vertical="center"/>
    </xf>
    <xf numFmtId="0" fontId="33" fillId="0" borderId="29" xfId="0" applyFont="1" applyBorder="1"/>
    <xf numFmtId="167" fontId="110" fillId="0" borderId="33" xfId="28" applyFont="1" applyBorder="1" applyAlignment="1">
      <alignment vertical="center"/>
    </xf>
    <xf numFmtId="167" fontId="111" fillId="0" borderId="34" xfId="28" applyFont="1" applyBorder="1" applyAlignment="1">
      <alignment horizontal="center" vertical="center"/>
    </xf>
    <xf numFmtId="167" fontId="110" fillId="0" borderId="34" xfId="28" applyFont="1" applyBorder="1" applyAlignment="1">
      <alignment vertical="center"/>
    </xf>
    <xf numFmtId="167" fontId="110" fillId="0" borderId="35" xfId="28" applyFont="1" applyBorder="1" applyAlignment="1">
      <alignment vertical="center"/>
    </xf>
    <xf numFmtId="0" fontId="33" fillId="0" borderId="12" xfId="0" applyFont="1" applyBorder="1"/>
    <xf numFmtId="167" fontId="33" fillId="0" borderId="12" xfId="0" applyNumberFormat="1" applyFont="1" applyBorder="1"/>
    <xf numFmtId="0" fontId="104" fillId="0" borderId="0" xfId="0" applyFont="1" applyBorder="1"/>
    <xf numFmtId="167" fontId="33" fillId="0" borderId="0" xfId="0" applyNumberFormat="1" applyFont="1" applyBorder="1"/>
    <xf numFmtId="0" fontId="33" fillId="0" borderId="0" xfId="0" applyFont="1" applyBorder="1"/>
    <xf numFmtId="0" fontId="112" fillId="0" borderId="0" xfId="0" applyFont="1"/>
    <xf numFmtId="0" fontId="104" fillId="0" borderId="12" xfId="0" applyFont="1" applyBorder="1" applyAlignment="1"/>
    <xf numFmtId="0" fontId="104" fillId="0" borderId="12" xfId="0" applyFont="1" applyBorder="1"/>
    <xf numFmtId="167" fontId="104" fillId="0" borderId="12" xfId="28" applyFont="1" applyBorder="1" applyAlignment="1">
      <alignment horizontal="center"/>
    </xf>
    <xf numFmtId="0" fontId="104" fillId="0" borderId="12" xfId="0" applyFont="1" applyBorder="1" applyAlignment="1">
      <alignment horizontal="center"/>
    </xf>
    <xf numFmtId="167" fontId="104" fillId="0" borderId="12" xfId="28" applyNumberFormat="1" applyFont="1" applyBorder="1"/>
    <xf numFmtId="0" fontId="108" fillId="0" borderId="15" xfId="0" applyFont="1" applyBorder="1"/>
    <xf numFmtId="167" fontId="104" fillId="0" borderId="15" xfId="28" applyFont="1" applyBorder="1" applyAlignment="1">
      <alignment horizontal="center"/>
    </xf>
    <xf numFmtId="167" fontId="82" fillId="0" borderId="15" xfId="0" applyNumberFormat="1" applyFont="1" applyBorder="1" applyAlignment="1">
      <alignment vertical="center"/>
    </xf>
    <xf numFmtId="3" fontId="114" fillId="0" borderId="0" xfId="0" applyNumberFormat="1" applyFont="1" applyBorder="1" applyAlignment="1">
      <alignment horizontal="center" wrapText="1"/>
    </xf>
    <xf numFmtId="167" fontId="82" fillId="0" borderId="0" xfId="28" applyFont="1" applyBorder="1" applyAlignment="1">
      <alignment horizontal="center" vertical="center"/>
    </xf>
    <xf numFmtId="43" fontId="82" fillId="0" borderId="15" xfId="28" applyNumberFormat="1" applyFont="1" applyBorder="1" applyAlignment="1">
      <alignment horizontal="right" wrapText="1" indent="3"/>
    </xf>
    <xf numFmtId="43" fontId="82" fillId="0" borderId="15" xfId="28" applyNumberFormat="1" applyFont="1" applyBorder="1" applyAlignment="1">
      <alignment horizontal="left" vertical="center"/>
    </xf>
    <xf numFmtId="167" fontId="25" fillId="0" borderId="81" xfId="28" applyFont="1" applyBorder="1"/>
    <xf numFmtId="0" fontId="86" fillId="0" borderId="0" xfId="0" applyFont="1" applyAlignment="1">
      <alignment horizontal="center"/>
    </xf>
    <xf numFmtId="167" fontId="82" fillId="0" borderId="15" xfId="28" applyNumberFormat="1" applyFont="1" applyBorder="1" applyAlignment="1"/>
    <xf numFmtId="167" fontId="82" fillId="0" borderId="40" xfId="28" applyNumberFormat="1" applyFont="1" applyBorder="1" applyAlignmen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3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3" fillId="0" borderId="25" xfId="0" applyFont="1" applyBorder="1" applyAlignment="1">
      <alignment vertical="center" wrapText="1"/>
    </xf>
    <xf numFmtId="0" fontId="0" fillId="0" borderId="66" xfId="0" applyBorder="1"/>
    <xf numFmtId="167" fontId="33" fillId="0" borderId="12" xfId="28" applyNumberFormat="1" applyFont="1" applyBorder="1"/>
    <xf numFmtId="0" fontId="0" fillId="0" borderId="22" xfId="0" applyBorder="1" applyAlignment="1">
      <alignment horizontal="left"/>
    </xf>
    <xf numFmtId="165" fontId="0" fillId="0" borderId="0" xfId="29" applyFont="1"/>
    <xf numFmtId="167" fontId="29" fillId="0" borderId="29" xfId="28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167" fontId="29" fillId="0" borderId="29" xfId="28" applyNumberFormat="1" applyFont="1" applyBorder="1"/>
    <xf numFmtId="167" fontId="29" fillId="0" borderId="15" xfId="28" quotePrefix="1" applyFont="1" applyBorder="1"/>
    <xf numFmtId="0" fontId="26" fillId="0" borderId="0" xfId="0" applyFont="1" applyAlignment="1">
      <alignment horizontal="center"/>
    </xf>
    <xf numFmtId="0" fontId="29" fillId="0" borderId="15" xfId="0" applyFont="1" applyBorder="1" applyAlignment="1">
      <alignment horizontal="center" vertical="top"/>
    </xf>
    <xf numFmtId="177" fontId="29" fillId="0" borderId="15" xfId="28" applyNumberFormat="1" applyFont="1" applyBorder="1" applyAlignment="1">
      <alignment horizontal="center" vertical="top"/>
    </xf>
    <xf numFmtId="43" fontId="29" fillId="0" borderId="15" xfId="28" applyNumberFormat="1" applyFont="1" applyBorder="1" applyAlignment="1">
      <alignment horizontal="center" vertical="top"/>
    </xf>
    <xf numFmtId="167" fontId="29" fillId="0" borderId="15" xfId="0" applyNumberFormat="1" applyFont="1" applyBorder="1" applyAlignment="1">
      <alignment vertical="top"/>
    </xf>
    <xf numFmtId="167" fontId="24" fillId="0" borderId="0" xfId="28" applyFont="1" applyAlignment="1">
      <alignment vertical="top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7" fontId="116" fillId="0" borderId="15" xfId="28" applyNumberFormat="1" applyFont="1" applyBorder="1" applyAlignment="1">
      <alignment horizontal="center"/>
    </xf>
    <xf numFmtId="0" fontId="28" fillId="0" borderId="32" xfId="0" applyFont="1" applyBorder="1"/>
    <xf numFmtId="0" fontId="29" fillId="0" borderId="40" xfId="0" applyFont="1" applyBorder="1"/>
    <xf numFmtId="0" fontId="29" fillId="0" borderId="40" xfId="0" applyFont="1" applyBorder="1" applyAlignment="1"/>
    <xf numFmtId="0" fontId="28" fillId="0" borderId="31" xfId="0" applyFont="1" applyBorder="1"/>
    <xf numFmtId="0" fontId="29" fillId="0" borderId="33" xfId="0" applyFont="1" applyBorder="1" applyAlignment="1"/>
    <xf numFmtId="43" fontId="29" fillId="0" borderId="15" xfId="28" applyNumberFormat="1" applyFont="1" applyBorder="1" applyAlignment="1">
      <alignment horizontal="left" vertical="top"/>
    </xf>
    <xf numFmtId="167" fontId="29" fillId="0" borderId="15" xfId="0" applyNumberFormat="1" applyFont="1" applyBorder="1" applyAlignment="1">
      <alignment horizontal="left" vertical="top"/>
    </xf>
    <xf numFmtId="167" fontId="24" fillId="0" borderId="0" xfId="28" applyFont="1" applyAlignment="1">
      <alignment horizontal="left" vertical="top"/>
    </xf>
    <xf numFmtId="167" fontId="32" fillId="0" borderId="34" xfId="28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7" fillId="0" borderId="31" xfId="0" applyFont="1" applyBorder="1"/>
    <xf numFmtId="167" fontId="29" fillId="0" borderId="15" xfId="28" applyNumberFormat="1" applyFont="1" applyBorder="1" applyAlignment="1"/>
    <xf numFmtId="167" fontId="29" fillId="0" borderId="40" xfId="28" applyNumberFormat="1" applyFont="1" applyBorder="1" applyAlignment="1"/>
    <xf numFmtId="43" fontId="82" fillId="0" borderId="28" xfId="28" applyNumberFormat="1" applyFont="1" applyBorder="1" applyAlignment="1">
      <alignment horizontal="center"/>
    </xf>
    <xf numFmtId="167" fontId="91" fillId="0" borderId="28" xfId="28" applyFont="1" applyBorder="1" applyAlignment="1">
      <alignment horizontal="center" vertical="center"/>
    </xf>
    <xf numFmtId="167" fontId="91" fillId="0" borderId="34" xfId="28" applyFont="1" applyBorder="1" applyAlignment="1">
      <alignment horizontal="center" vertical="center"/>
    </xf>
    <xf numFmtId="43" fontId="29" fillId="0" borderId="28" xfId="28" applyNumberFormat="1" applyFont="1" applyBorder="1" applyAlignment="1">
      <alignment horizontal="center"/>
    </xf>
    <xf numFmtId="167" fontId="31" fillId="0" borderId="28" xfId="28" applyFont="1" applyBorder="1" applyAlignment="1">
      <alignment horizontal="center" vertical="center"/>
    </xf>
    <xf numFmtId="167" fontId="31" fillId="0" borderId="34" xfId="28" applyFont="1" applyBorder="1" applyAlignment="1">
      <alignment horizontal="center" vertical="center"/>
    </xf>
    <xf numFmtId="167" fontId="30" fillId="0" borderId="0" xfId="28" applyFont="1" applyAlignment="1">
      <alignment horizontal="center"/>
    </xf>
    <xf numFmtId="167" fontId="24" fillId="0" borderId="0" xfId="28" applyFont="1" applyAlignment="1">
      <alignment horizontal="center"/>
    </xf>
    <xf numFmtId="177" fontId="29" fillId="0" borderId="15" xfId="28" quotePrefix="1" applyNumberFormat="1" applyFont="1" applyBorder="1" applyAlignment="1">
      <alignment horizontal="center"/>
    </xf>
    <xf numFmtId="0" fontId="29" fillId="0" borderId="15" xfId="0" quotePrefix="1" applyFont="1" applyBorder="1" applyAlignment="1">
      <alignment horizontal="center"/>
    </xf>
    <xf numFmtId="167" fontId="30" fillId="0" borderId="0" xfId="28" applyFont="1" applyAlignment="1">
      <alignment vertical="top"/>
    </xf>
    <xf numFmtId="167" fontId="30" fillId="0" borderId="0" xfId="28" applyFont="1" applyAlignment="1">
      <alignment horizontal="left" vertical="top"/>
    </xf>
    <xf numFmtId="0" fontId="118" fillId="0" borderId="39" xfId="0" quotePrefix="1" applyFont="1" applyBorder="1"/>
    <xf numFmtId="0" fontId="119" fillId="0" borderId="15" xfId="0" quotePrefix="1" applyFont="1" applyBorder="1"/>
    <xf numFmtId="0" fontId="120" fillId="0" borderId="39" xfId="0" applyFont="1" applyBorder="1"/>
    <xf numFmtId="0" fontId="121" fillId="0" borderId="40" xfId="0" applyFont="1" applyBorder="1"/>
    <xf numFmtId="0" fontId="118" fillId="0" borderId="15" xfId="0" applyFont="1" applyBorder="1"/>
    <xf numFmtId="0" fontId="118" fillId="0" borderId="33" xfId="0" applyFont="1" applyBorder="1"/>
    <xf numFmtId="0" fontId="118" fillId="0" borderId="40" xfId="0" applyFont="1" applyBorder="1"/>
    <xf numFmtId="0" fontId="120" fillId="0" borderId="31" xfId="0" applyFont="1" applyBorder="1"/>
    <xf numFmtId="0" fontId="121" fillId="0" borderId="32" xfId="0" applyFont="1" applyBorder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0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63" fillId="0" borderId="0" xfId="0" applyFont="1" applyAlignment="1">
      <alignment horizontal="center" vertical="top"/>
    </xf>
    <xf numFmtId="0" fontId="63" fillId="0" borderId="0" xfId="0" applyFont="1" applyAlignment="1">
      <alignment horizontal="left" vertical="top"/>
    </xf>
    <xf numFmtId="0" fontId="19" fillId="0" borderId="36" xfId="0" applyFont="1" applyBorder="1" applyAlignment="1">
      <alignment horizontal="center"/>
    </xf>
    <xf numFmtId="2" fontId="0" fillId="0" borderId="36" xfId="0" applyNumberFormat="1" applyBorder="1"/>
    <xf numFmtId="0" fontId="19" fillId="0" borderId="78" xfId="0" applyFont="1" applyBorder="1" applyAlignment="1">
      <alignment horizontal="centerContinuous"/>
    </xf>
    <xf numFmtId="0" fontId="0" fillId="0" borderId="79" xfId="0" applyBorder="1" applyAlignment="1">
      <alignment horizontal="centerContinuous"/>
    </xf>
    <xf numFmtId="0" fontId="0" fillId="0" borderId="62" xfId="0" applyBorder="1" applyAlignment="1">
      <alignment horizontal="centerContinuous"/>
    </xf>
    <xf numFmtId="0" fontId="63" fillId="0" borderId="33" xfId="0" applyFont="1" applyBorder="1"/>
    <xf numFmtId="0" fontId="0" fillId="0" borderId="35" xfId="0" applyBorder="1"/>
    <xf numFmtId="0" fontId="63" fillId="0" borderId="78" xfId="0" applyFont="1" applyBorder="1"/>
    <xf numFmtId="0" fontId="122" fillId="0" borderId="0" xfId="0" applyFont="1"/>
    <xf numFmtId="1" fontId="0" fillId="0" borderId="36" xfId="0" applyNumberFormat="1" applyBorder="1"/>
    <xf numFmtId="0" fontId="63" fillId="0" borderId="79" xfId="0" applyFont="1" applyBorder="1"/>
    <xf numFmtId="0" fontId="0" fillId="0" borderId="79" xfId="0" applyBorder="1"/>
    <xf numFmtId="0" fontId="0" fillId="0" borderId="34" xfId="0" applyBorder="1"/>
    <xf numFmtId="0" fontId="19" fillId="0" borderId="79" xfId="0" applyFont="1" applyBorder="1" applyAlignment="1">
      <alignment horizontal="centerContinuous"/>
    </xf>
    <xf numFmtId="0" fontId="123" fillId="0" borderId="79" xfId="0" applyFont="1" applyBorder="1" applyAlignment="1">
      <alignment horizontal="left"/>
    </xf>
    <xf numFmtId="0" fontId="19" fillId="0" borderId="36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7" fontId="116" fillId="0" borderId="15" xfId="28" applyNumberFormat="1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92" fontId="0" fillId="0" borderId="36" xfId="29" applyNumberFormat="1" applyFont="1" applyBorder="1"/>
    <xf numFmtId="165" fontId="0" fillId="0" borderId="36" xfId="29" applyNumberFormat="1" applyFont="1" applyBorder="1"/>
    <xf numFmtId="165" fontId="19" fillId="0" borderId="36" xfId="0" applyNumberFormat="1" applyFont="1" applyBorder="1"/>
    <xf numFmtId="193" fontId="122" fillId="0" borderId="0" xfId="0" applyNumberFormat="1" applyFont="1" applyAlignment="1">
      <alignment horizontal="center"/>
    </xf>
    <xf numFmtId="194" fontId="0" fillId="0" borderId="0" xfId="0" applyNumberFormat="1" applyAlignment="1">
      <alignment horizontal="center"/>
    </xf>
    <xf numFmtId="192" fontId="19" fillId="0" borderId="36" xfId="0" applyNumberFormat="1" applyFont="1" applyBorder="1"/>
    <xf numFmtId="195" fontId="0" fillId="0" borderId="0" xfId="0" applyNumberFormat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01" fillId="0" borderId="0" xfId="28" applyFont="1" applyAlignment="1">
      <alignment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0" fillId="0" borderId="0" xfId="0" applyNumberFormat="1"/>
    <xf numFmtId="0" fontId="19" fillId="0" borderId="3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5" fontId="0" fillId="0" borderId="0" xfId="29" applyNumberFormat="1" applyFont="1" applyBorder="1"/>
    <xf numFmtId="0" fontId="118" fillId="0" borderId="39" xfId="0" applyFont="1" applyBorder="1"/>
    <xf numFmtId="0" fontId="0" fillId="0" borderId="29" xfId="0" applyBorder="1" applyAlignment="1">
      <alignment horizontal="center"/>
    </xf>
    <xf numFmtId="165" fontId="19" fillId="0" borderId="78" xfId="0" applyNumberFormat="1" applyFont="1" applyBorder="1"/>
    <xf numFmtId="165" fontId="0" fillId="0" borderId="36" xfId="0" applyNumberFormat="1" applyBorder="1"/>
    <xf numFmtId="165" fontId="19" fillId="0" borderId="36" xfId="0" applyNumberFormat="1" applyFont="1" applyFill="1" applyBorder="1"/>
    <xf numFmtId="0" fontId="0" fillId="0" borderId="29" xfId="0" applyBorder="1"/>
    <xf numFmtId="0" fontId="0" fillId="0" borderId="36" xfId="0" applyFill="1" applyBorder="1"/>
    <xf numFmtId="0" fontId="19" fillId="0" borderId="29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19" fillId="0" borderId="0" xfId="29" applyNumberFormat="1" applyFont="1" applyBorder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126" fillId="25" borderId="0" xfId="45" applyFont="1" applyFill="1"/>
    <xf numFmtId="0" fontId="1" fillId="25" borderId="0" xfId="46" applyFont="1" applyFill="1"/>
    <xf numFmtId="165" fontId="1" fillId="25" borderId="0" xfId="29" applyFont="1" applyFill="1"/>
    <xf numFmtId="0" fontId="126" fillId="25" borderId="0" xfId="46" applyFont="1" applyFill="1"/>
    <xf numFmtId="165" fontId="1" fillId="25" borderId="0" xfId="46" applyNumberFormat="1" applyFont="1" applyFill="1"/>
    <xf numFmtId="0" fontId="19" fillId="0" borderId="78" xfId="0" applyFont="1" applyFill="1" applyBorder="1" applyAlignment="1">
      <alignment horizontal="center"/>
    </xf>
    <xf numFmtId="0" fontId="19" fillId="0" borderId="79" xfId="0" applyFont="1" applyFill="1" applyBorder="1" applyAlignment="1">
      <alignment horizontal="center"/>
    </xf>
    <xf numFmtId="0" fontId="19" fillId="0" borderId="62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18" fillId="0" borderId="39" xfId="0" applyFont="1" applyBorder="1" applyAlignment="1">
      <alignment horizontal="left" vertical="top" wrapText="1"/>
    </xf>
    <xf numFmtId="0" fontId="118" fillId="0" borderId="40" xfId="0" applyFont="1" applyBorder="1" applyAlignment="1">
      <alignment horizontal="left" vertical="top" wrapText="1"/>
    </xf>
    <xf numFmtId="0" fontId="69" fillId="0" borderId="0" xfId="0" applyFont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167" fontId="82" fillId="0" borderId="39" xfId="28" applyNumberFormat="1" applyFont="1" applyBorder="1" applyAlignment="1">
      <alignment horizontal="center"/>
    </xf>
    <xf numFmtId="167" fontId="82" fillId="0" borderId="40" xfId="28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0" fontId="125" fillId="0" borderId="39" xfId="44" applyFont="1" applyFill="1" applyBorder="1" applyAlignment="1">
      <alignment horizontal="left" vertical="top" wrapText="1"/>
    </xf>
    <xf numFmtId="0" fontId="125" fillId="0" borderId="40" xfId="44" applyFont="1" applyFill="1" applyBorder="1" applyAlignment="1">
      <alignment horizontal="left" vertical="top" wrapText="1"/>
    </xf>
    <xf numFmtId="0" fontId="7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7" fontId="59" fillId="0" borderId="34" xfId="0" applyNumberFormat="1" applyFont="1" applyBorder="1" applyAlignment="1">
      <alignment horizontal="center"/>
    </xf>
    <xf numFmtId="167" fontId="59" fillId="0" borderId="35" xfId="0" applyNumberFormat="1" applyFont="1" applyBorder="1" applyAlignment="1">
      <alignment horizontal="center"/>
    </xf>
    <xf numFmtId="0" fontId="105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167" fontId="25" fillId="0" borderId="39" xfId="0" applyNumberFormat="1" applyFont="1" applyBorder="1" applyAlignment="1">
      <alignment horizontal="right"/>
    </xf>
    <xf numFmtId="167" fontId="25" fillId="0" borderId="40" xfId="0" applyNumberFormat="1" applyFont="1" applyBorder="1" applyAlignment="1">
      <alignment horizontal="right"/>
    </xf>
    <xf numFmtId="43" fontId="25" fillId="0" borderId="0" xfId="28" applyNumberFormat="1" applyFont="1" applyBorder="1" applyAlignment="1">
      <alignment horizontal="right"/>
    </xf>
    <xf numFmtId="43" fontId="25" fillId="0" borderId="40" xfId="28" applyNumberFormat="1" applyFont="1" applyBorder="1" applyAlignment="1">
      <alignment horizontal="right"/>
    </xf>
    <xf numFmtId="0" fontId="88" fillId="0" borderId="29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96" fillId="0" borderId="0" xfId="0" applyFont="1" applyAlignment="1">
      <alignment horizontal="center"/>
    </xf>
    <xf numFmtId="0" fontId="95" fillId="0" borderId="31" xfId="0" applyFont="1" applyBorder="1" applyAlignment="1">
      <alignment horizontal="right"/>
    </xf>
    <xf numFmtId="0" fontId="95" fillId="0" borderId="32" xfId="0" applyFont="1" applyBorder="1" applyAlignment="1">
      <alignment horizontal="right"/>
    </xf>
    <xf numFmtId="0" fontId="95" fillId="0" borderId="33" xfId="0" applyFont="1" applyBorder="1" applyAlignment="1">
      <alignment horizontal="right"/>
    </xf>
    <xf numFmtId="0" fontId="95" fillId="0" borderId="35" xfId="0" applyFont="1" applyBorder="1" applyAlignment="1">
      <alignment horizontal="right"/>
    </xf>
    <xf numFmtId="0" fontId="95" fillId="0" borderId="39" xfId="0" applyFont="1" applyBorder="1" applyAlignment="1">
      <alignment horizontal="right"/>
    </xf>
    <xf numFmtId="0" fontId="95" fillId="0" borderId="40" xfId="0" applyFont="1" applyBorder="1" applyAlignment="1">
      <alignment horizontal="right"/>
    </xf>
    <xf numFmtId="167" fontId="90" fillId="0" borderId="0" xfId="28" applyFont="1" applyAlignment="1">
      <alignment horizontal="center"/>
    </xf>
    <xf numFmtId="0" fontId="104" fillId="0" borderId="0" xfId="0" applyFont="1" applyAlignment="1">
      <alignment horizontal="center"/>
    </xf>
    <xf numFmtId="0" fontId="33" fillId="0" borderId="2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08" fillId="0" borderId="0" xfId="0" applyFont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167" fontId="107" fillId="0" borderId="0" xfId="28" applyFont="1" applyAlignment="1">
      <alignment horizontal="center"/>
    </xf>
    <xf numFmtId="0" fontId="25" fillId="0" borderId="6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82" fillId="0" borderId="39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40" xfId="0" applyFont="1" applyBorder="1" applyAlignment="1">
      <alignment horizontal="center" vertical="center"/>
    </xf>
    <xf numFmtId="0" fontId="85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0" borderId="60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67" fontId="5" fillId="0" borderId="18" xfId="28" applyFont="1" applyBorder="1" applyAlignment="1">
      <alignment horizontal="right"/>
    </xf>
    <xf numFmtId="167" fontId="5" fillId="0" borderId="20" xfId="28" applyFont="1" applyBorder="1" applyAlignment="1">
      <alignment horizontal="right"/>
    </xf>
    <xf numFmtId="167" fontId="38" fillId="0" borderId="22" xfId="28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29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64" fontId="27" fillId="24" borderId="36" xfId="0" applyNumberFormat="1" applyFont="1" applyFill="1" applyBorder="1" applyAlignment="1">
      <alignment horizontal="center" vertical="center"/>
    </xf>
    <xf numFmtId="167" fontId="27" fillId="0" borderId="36" xfId="0" applyNumberFormat="1" applyFont="1" applyBorder="1" applyAlignment="1">
      <alignment horizontal="center"/>
    </xf>
    <xf numFmtId="167" fontId="27" fillId="0" borderId="82" xfId="0" applyNumberFormat="1" applyFont="1" applyBorder="1" applyAlignment="1">
      <alignment horizontal="center"/>
    </xf>
    <xf numFmtId="167" fontId="27" fillId="0" borderId="65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4" fillId="0" borderId="2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7" fontId="27" fillId="0" borderId="15" xfId="28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3" fillId="0" borderId="60" xfId="0" applyFont="1" applyBorder="1" applyAlignment="1">
      <alignment horizontal="center" vertical="center"/>
    </xf>
    <xf numFmtId="0" fontId="83" fillId="0" borderId="69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3" fontId="19" fillId="0" borderId="0" xfId="0" applyNumberFormat="1" applyFont="1" applyAlignment="1">
      <alignment horizontal="left"/>
    </xf>
    <xf numFmtId="0" fontId="59" fillId="0" borderId="0" xfId="0" applyFont="1" applyAlignment="1">
      <alignment horizontal="center"/>
    </xf>
    <xf numFmtId="0" fontId="60" fillId="0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" fontId="63" fillId="0" borderId="0" xfId="0" applyNumberFormat="1" applyFont="1" applyAlignment="1">
      <alignment horizontal="left"/>
    </xf>
    <xf numFmtId="4" fontId="71" fillId="0" borderId="0" xfId="0" applyNumberFormat="1" applyFont="1" applyAlignment="1">
      <alignment horizontal="left"/>
    </xf>
    <xf numFmtId="38" fontId="71" fillId="0" borderId="0" xfId="0" applyNumberFormat="1" applyFont="1" applyFill="1" applyBorder="1" applyAlignment="1">
      <alignment horizontal="right"/>
    </xf>
    <xf numFmtId="38" fontId="19" fillId="0" borderId="0" xfId="0" applyNumberFormat="1" applyFont="1" applyFill="1" applyBorder="1" applyAlignment="1">
      <alignment horizontal="left"/>
    </xf>
    <xf numFmtId="38" fontId="63" fillId="0" borderId="0" xfId="0" applyNumberFormat="1" applyFont="1" applyFill="1" applyBorder="1" applyAlignment="1">
      <alignment horizontal="left"/>
    </xf>
    <xf numFmtId="187" fontId="19" fillId="0" borderId="0" xfId="0" applyNumberFormat="1" applyFont="1" applyFill="1" applyAlignment="1">
      <alignment horizontal="left"/>
    </xf>
    <xf numFmtId="188" fontId="19" fillId="0" borderId="0" xfId="0" applyNumberFormat="1" applyFont="1" applyFill="1" applyAlignment="1">
      <alignment horizontal="left"/>
    </xf>
    <xf numFmtId="189" fontId="19" fillId="0" borderId="0" xfId="0" applyNumberFormat="1" applyFont="1" applyFill="1" applyAlignment="1">
      <alignment horizontal="left"/>
    </xf>
    <xf numFmtId="183" fontId="19" fillId="0" borderId="0" xfId="0" applyNumberFormat="1" applyFont="1" applyFill="1" applyAlignment="1">
      <alignment horizontal="left"/>
    </xf>
    <xf numFmtId="38" fontId="19" fillId="0" borderId="22" xfId="0" applyNumberFormat="1" applyFont="1" applyFill="1" applyBorder="1" applyAlignment="1">
      <alignment horizontal="left"/>
    </xf>
    <xf numFmtId="3" fontId="71" fillId="0" borderId="0" xfId="0" applyNumberFormat="1" applyFont="1" applyAlignment="1">
      <alignment horizontal="left"/>
    </xf>
    <xf numFmtId="38" fontId="63" fillId="0" borderId="0" xfId="0" applyNumberFormat="1" applyFont="1" applyFill="1" applyAlignment="1">
      <alignment horizontal="left"/>
    </xf>
    <xf numFmtId="38" fontId="71" fillId="0" borderId="0" xfId="0" applyNumberFormat="1" applyFont="1" applyFill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72" fillId="0" borderId="18" xfId="0" applyNumberFormat="1" applyFont="1" applyFill="1" applyBorder="1" applyAlignment="1">
      <alignment horizontal="right"/>
    </xf>
    <xf numFmtId="38" fontId="71" fillId="0" borderId="22" xfId="0" applyNumberFormat="1" applyFont="1" applyFill="1" applyBorder="1" applyAlignment="1">
      <alignment horizontal="right"/>
    </xf>
    <xf numFmtId="38" fontId="0" fillId="0" borderId="22" xfId="0" applyNumberFormat="1" applyFont="1" applyFill="1" applyBorder="1" applyAlignment="1">
      <alignment horizontal="left"/>
    </xf>
    <xf numFmtId="38" fontId="19" fillId="0" borderId="0" xfId="0" applyNumberFormat="1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4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75" xfId="0" applyFont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184" fontId="19" fillId="0" borderId="0" xfId="0" applyNumberFormat="1" applyFont="1" applyAlignment="1">
      <alignment horizontal="left"/>
    </xf>
    <xf numFmtId="183" fontId="0" fillId="0" borderId="0" xfId="0" applyNumberFormat="1" applyAlignment="1">
      <alignment horizontal="left"/>
    </xf>
    <xf numFmtId="184" fontId="0" fillId="0" borderId="22" xfId="0" applyNumberFormat="1" applyBorder="1" applyAlignment="1">
      <alignment horizontal="left"/>
    </xf>
    <xf numFmtId="184" fontId="19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6" fontId="0" fillId="0" borderId="22" xfId="0" applyNumberFormat="1" applyFont="1" applyFill="1" applyBorder="1" applyAlignment="1">
      <alignment horizontal="left"/>
    </xf>
    <xf numFmtId="38" fontId="72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38" fontId="71" fillId="0" borderId="0" xfId="0" applyNumberFormat="1" applyFont="1" applyFill="1" applyAlignment="1">
      <alignment horizontal="right"/>
    </xf>
    <xf numFmtId="0" fontId="76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72" fillId="0" borderId="0" xfId="0" applyNumberFormat="1" applyFont="1" applyAlignment="1">
      <alignment horizontal="left"/>
    </xf>
    <xf numFmtId="38" fontId="63" fillId="0" borderId="18" xfId="0" applyNumberFormat="1" applyFont="1" applyFill="1" applyBorder="1" applyAlignment="1">
      <alignment horizontal="left"/>
    </xf>
    <xf numFmtId="38" fontId="71" fillId="0" borderId="18" xfId="0" applyNumberFormat="1" applyFont="1" applyFill="1" applyBorder="1" applyAlignment="1">
      <alignment horizontal="left"/>
    </xf>
    <xf numFmtId="3" fontId="19" fillId="0" borderId="18" xfId="0" applyNumberFormat="1" applyFont="1" applyBorder="1" applyAlignment="1">
      <alignment horizontal="left"/>
    </xf>
    <xf numFmtId="3" fontId="63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41" fillId="0" borderId="31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/>
    </xf>
    <xf numFmtId="0" fontId="41" fillId="0" borderId="84" xfId="0" applyFont="1" applyBorder="1" applyAlignment="1">
      <alignment horizontal="center"/>
    </xf>
    <xf numFmtId="0" fontId="41" fillId="0" borderId="65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3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88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85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15" fillId="0" borderId="29" xfId="0" applyFont="1" applyBorder="1" applyAlignment="1">
      <alignment horizontal="center" vertical="center"/>
    </xf>
    <xf numFmtId="0" fontId="115" fillId="0" borderId="15" xfId="0" applyFont="1" applyBorder="1" applyAlignment="1">
      <alignment horizontal="center" vertical="center"/>
    </xf>
    <xf numFmtId="0" fontId="115" fillId="0" borderId="12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63" fillId="0" borderId="1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115" fillId="0" borderId="33" xfId="0" applyFont="1" applyBorder="1" applyAlignment="1">
      <alignment horizontal="center" vertical="center" wrapText="1"/>
    </xf>
    <xf numFmtId="0" fontId="115" fillId="0" borderId="34" xfId="0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wrapText="1"/>
    </xf>
    <xf numFmtId="0" fontId="19" fillId="0" borderId="6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/>
    </xf>
    <xf numFmtId="2" fontId="63" fillId="0" borderId="29" xfId="0" quotePrefix="1" applyNumberFormat="1" applyFont="1" applyBorder="1" applyAlignment="1">
      <alignment horizontal="center" vertical="center"/>
    </xf>
    <xf numFmtId="2" fontId="63" fillId="0" borderId="12" xfId="0" quotePrefix="1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3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77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44" fillId="0" borderId="75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_Sheet1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24.jpeg"/><Relationship Id="rId20" Type="http://schemas.openxmlformats.org/officeDocument/2006/relationships/image" Target="../media/image9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5855</xdr:row>
      <xdr:rowOff>9525</xdr:rowOff>
    </xdr:from>
    <xdr:to>
      <xdr:col>1</xdr:col>
      <xdr:colOff>595975</xdr:colOff>
      <xdr:row>5855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5944</xdr:row>
      <xdr:rowOff>161925</xdr:rowOff>
    </xdr:from>
    <xdr:to>
      <xdr:col>1</xdr:col>
      <xdr:colOff>543778</xdr:colOff>
      <xdr:row>5945</xdr:row>
      <xdr:rowOff>31426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5999</xdr:row>
      <xdr:rowOff>0</xdr:rowOff>
    </xdr:from>
    <xdr:to>
      <xdr:col>1</xdr:col>
      <xdr:colOff>628614</xdr:colOff>
      <xdr:row>5999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5801</xdr:row>
      <xdr:rowOff>9525</xdr:rowOff>
    </xdr:from>
    <xdr:to>
      <xdr:col>1</xdr:col>
      <xdr:colOff>595975</xdr:colOff>
      <xdr:row>5801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5761</xdr:row>
      <xdr:rowOff>9525</xdr:rowOff>
    </xdr:from>
    <xdr:to>
      <xdr:col>1</xdr:col>
      <xdr:colOff>595975</xdr:colOff>
      <xdr:row>5761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6040</xdr:row>
      <xdr:rowOff>0</xdr:rowOff>
    </xdr:from>
    <xdr:to>
      <xdr:col>1</xdr:col>
      <xdr:colOff>477103</xdr:colOff>
      <xdr:row>6040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1548</xdr:row>
      <xdr:rowOff>180975</xdr:rowOff>
    </xdr:from>
    <xdr:to>
      <xdr:col>1</xdr:col>
      <xdr:colOff>4476750</xdr:colOff>
      <xdr:row>1551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1584</xdr:row>
      <xdr:rowOff>180975</xdr:rowOff>
    </xdr:from>
    <xdr:to>
      <xdr:col>1</xdr:col>
      <xdr:colOff>4476750</xdr:colOff>
      <xdr:row>1587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1656</xdr:row>
      <xdr:rowOff>180975</xdr:rowOff>
    </xdr:from>
    <xdr:to>
      <xdr:col>1</xdr:col>
      <xdr:colOff>4476750</xdr:colOff>
      <xdr:row>1659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1620</xdr:row>
      <xdr:rowOff>180975</xdr:rowOff>
    </xdr:from>
    <xdr:to>
      <xdr:col>1</xdr:col>
      <xdr:colOff>4476750</xdr:colOff>
      <xdr:row>1623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1695</xdr:row>
      <xdr:rowOff>72118</xdr:rowOff>
    </xdr:from>
    <xdr:to>
      <xdr:col>1</xdr:col>
      <xdr:colOff>3333751</xdr:colOff>
      <xdr:row>1696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934</xdr:row>
      <xdr:rowOff>161925</xdr:rowOff>
    </xdr:from>
    <xdr:to>
      <xdr:col>2</xdr:col>
      <xdr:colOff>2771775</xdr:colOff>
      <xdr:row>939</xdr:row>
      <xdr:rowOff>19050</xdr:rowOff>
    </xdr:to>
    <xdr:sp macro="" textlink="">
      <xdr:nvSpPr>
        <xdr:cNvPr id="2" name="Flowchart: Direct Access Storage 1"/>
        <xdr:cNvSpPr/>
      </xdr:nvSpPr>
      <xdr:spPr>
        <a:xfrm>
          <a:off x="1219200" y="18025110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1943100</xdr:colOff>
      <xdr:row>939</xdr:row>
      <xdr:rowOff>38100</xdr:rowOff>
    </xdr:from>
    <xdr:to>
      <xdr:col>2</xdr:col>
      <xdr:colOff>2266950</xdr:colOff>
      <xdr:row>940</xdr:row>
      <xdr:rowOff>0</xdr:rowOff>
    </xdr:to>
    <xdr:sp macro="" textlink="">
      <xdr:nvSpPr>
        <xdr:cNvPr id="3" name="Flowchart: Data 2"/>
        <xdr:cNvSpPr/>
      </xdr:nvSpPr>
      <xdr:spPr>
        <a:xfrm>
          <a:off x="2324100" y="18107977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2333623</xdr:colOff>
      <xdr:row>939</xdr:row>
      <xdr:rowOff>38099</xdr:rowOff>
    </xdr:from>
    <xdr:to>
      <xdr:col>2</xdr:col>
      <xdr:colOff>2647949</xdr:colOff>
      <xdr:row>939</xdr:row>
      <xdr:rowOff>180974</xdr:rowOff>
    </xdr:to>
    <xdr:sp macro="" textlink="">
      <xdr:nvSpPr>
        <xdr:cNvPr id="4" name="Flowchart: Data 3"/>
        <xdr:cNvSpPr/>
      </xdr:nvSpPr>
      <xdr:spPr>
        <a:xfrm flipH="1">
          <a:off x="2714623" y="18107977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1009650</xdr:colOff>
      <xdr:row>939</xdr:row>
      <xdr:rowOff>47626</xdr:rowOff>
    </xdr:from>
    <xdr:to>
      <xdr:col>2</xdr:col>
      <xdr:colOff>1333500</xdr:colOff>
      <xdr:row>940</xdr:row>
      <xdr:rowOff>9526</xdr:rowOff>
    </xdr:to>
    <xdr:sp macro="" textlink="">
      <xdr:nvSpPr>
        <xdr:cNvPr id="5" name="Flowchart: Data 4"/>
        <xdr:cNvSpPr/>
      </xdr:nvSpPr>
      <xdr:spPr>
        <a:xfrm>
          <a:off x="1390650" y="18108930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1400173</xdr:colOff>
      <xdr:row>939</xdr:row>
      <xdr:rowOff>47625</xdr:rowOff>
    </xdr:from>
    <xdr:to>
      <xdr:col>2</xdr:col>
      <xdr:colOff>1714499</xdr:colOff>
      <xdr:row>940</xdr:row>
      <xdr:rowOff>0</xdr:rowOff>
    </xdr:to>
    <xdr:sp macro="" textlink="">
      <xdr:nvSpPr>
        <xdr:cNvPr id="6" name="Flowchart: Data 5"/>
        <xdr:cNvSpPr/>
      </xdr:nvSpPr>
      <xdr:spPr>
        <a:xfrm flipH="1">
          <a:off x="1781173" y="18108930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1743075</xdr:colOff>
      <xdr:row>933</xdr:row>
      <xdr:rowOff>152400</xdr:rowOff>
    </xdr:from>
    <xdr:to>
      <xdr:col>2</xdr:col>
      <xdr:colOff>1952625</xdr:colOff>
      <xdr:row>934</xdr:row>
      <xdr:rowOff>171450</xdr:rowOff>
    </xdr:to>
    <xdr:sp macro="" textlink="">
      <xdr:nvSpPr>
        <xdr:cNvPr id="7" name="Can 6"/>
        <xdr:cNvSpPr/>
      </xdr:nvSpPr>
      <xdr:spPr>
        <a:xfrm>
          <a:off x="2124075" y="18005107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2428875</xdr:colOff>
      <xdr:row>934</xdr:row>
      <xdr:rowOff>152400</xdr:rowOff>
    </xdr:from>
    <xdr:to>
      <xdr:col>2</xdr:col>
      <xdr:colOff>3228975</xdr:colOff>
      <xdr:row>934</xdr:row>
      <xdr:rowOff>152400</xdr:rowOff>
    </xdr:to>
    <xdr:cxnSp macro="">
      <xdr:nvCxnSpPr>
        <xdr:cNvPr id="9" name="Straight Connector 8"/>
        <xdr:cNvCxnSpPr/>
      </xdr:nvCxnSpPr>
      <xdr:spPr>
        <a:xfrm>
          <a:off x="2809875" y="1802415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939</xdr:row>
      <xdr:rowOff>9525</xdr:rowOff>
    </xdr:from>
    <xdr:to>
      <xdr:col>2</xdr:col>
      <xdr:colOff>3219450</xdr:colOff>
      <xdr:row>939</xdr:row>
      <xdr:rowOff>9525</xdr:rowOff>
    </xdr:to>
    <xdr:cxnSp macro="">
      <xdr:nvCxnSpPr>
        <xdr:cNvPr id="12" name="Straight Connector 11"/>
        <xdr:cNvCxnSpPr/>
      </xdr:nvCxnSpPr>
      <xdr:spPr>
        <a:xfrm>
          <a:off x="2800350" y="181051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2971800</xdr:colOff>
      <xdr:row>934</xdr:row>
      <xdr:rowOff>161925</xdr:rowOff>
    </xdr:from>
    <xdr:to>
      <xdr:col>2</xdr:col>
      <xdr:colOff>2981325</xdr:colOff>
      <xdr:row>939</xdr:row>
      <xdr:rowOff>9525</xdr:rowOff>
    </xdr:to>
    <xdr:cxnSp macro="">
      <xdr:nvCxnSpPr>
        <xdr:cNvPr id="14" name="Straight Arrow Connector 13"/>
        <xdr:cNvCxnSpPr/>
      </xdr:nvCxnSpPr>
      <xdr:spPr>
        <a:xfrm>
          <a:off x="3352800" y="18025110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936</xdr:row>
      <xdr:rowOff>66675</xdr:rowOff>
    </xdr:from>
    <xdr:to>
      <xdr:col>2</xdr:col>
      <xdr:colOff>3333750</xdr:colOff>
      <xdr:row>937</xdr:row>
      <xdr:rowOff>133350</xdr:rowOff>
    </xdr:to>
    <xdr:sp macro="" textlink="">
      <xdr:nvSpPr>
        <xdr:cNvPr id="15" name="TextBox 14"/>
        <xdr:cNvSpPr txBox="1"/>
      </xdr:nvSpPr>
      <xdr:spPr>
        <a:xfrm>
          <a:off x="3409950" y="1805368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2</xdr:col>
      <xdr:colOff>838200</xdr:colOff>
      <xdr:row>936</xdr:row>
      <xdr:rowOff>28575</xdr:rowOff>
    </xdr:from>
    <xdr:to>
      <xdr:col>2</xdr:col>
      <xdr:colOff>838200</xdr:colOff>
      <xdr:row>937</xdr:row>
      <xdr:rowOff>176213</xdr:rowOff>
    </xdr:to>
    <xdr:cxnSp macro="">
      <xdr:nvCxnSpPr>
        <xdr:cNvPr id="17" name="Straight Connector 16"/>
        <xdr:cNvCxnSpPr/>
      </xdr:nvCxnSpPr>
      <xdr:spPr>
        <a:xfrm flipV="1">
          <a:off x="121920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2114550</xdr:colOff>
      <xdr:row>936</xdr:row>
      <xdr:rowOff>28575</xdr:rowOff>
    </xdr:from>
    <xdr:to>
      <xdr:col>2</xdr:col>
      <xdr:colOff>2114550</xdr:colOff>
      <xdr:row>937</xdr:row>
      <xdr:rowOff>176213</xdr:rowOff>
    </xdr:to>
    <xdr:cxnSp macro="">
      <xdr:nvCxnSpPr>
        <xdr:cNvPr id="22" name="Straight Connector 21"/>
        <xdr:cNvCxnSpPr/>
      </xdr:nvCxnSpPr>
      <xdr:spPr>
        <a:xfrm flipV="1">
          <a:off x="249555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936</xdr:row>
      <xdr:rowOff>185738</xdr:rowOff>
    </xdr:from>
    <xdr:to>
      <xdr:col>2</xdr:col>
      <xdr:colOff>2127250</xdr:colOff>
      <xdr:row>937</xdr:row>
      <xdr:rowOff>19052</xdr:rowOff>
    </xdr:to>
    <xdr:cxnSp macro="">
      <xdr:nvCxnSpPr>
        <xdr:cNvPr id="24" name="Straight Arrow Connector 23"/>
        <xdr:cNvCxnSpPr>
          <a:endCxn id="2" idx="3"/>
        </xdr:cNvCxnSpPr>
      </xdr:nvCxnSpPr>
      <xdr:spPr>
        <a:xfrm flipV="1">
          <a:off x="1228725" y="18122741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935</xdr:row>
      <xdr:rowOff>114300</xdr:rowOff>
    </xdr:from>
    <xdr:to>
      <xdr:col>2</xdr:col>
      <xdr:colOff>1676400</xdr:colOff>
      <xdr:row>936</xdr:row>
      <xdr:rowOff>180975</xdr:rowOff>
    </xdr:to>
    <xdr:sp macro="" textlink="">
      <xdr:nvSpPr>
        <xdr:cNvPr id="29" name="TextBox 28"/>
        <xdr:cNvSpPr txBox="1"/>
      </xdr:nvSpPr>
      <xdr:spPr>
        <a:xfrm>
          <a:off x="1752600" y="18096547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2</xdr:col>
      <xdr:colOff>1733550</xdr:colOff>
      <xdr:row>932</xdr:row>
      <xdr:rowOff>19050</xdr:rowOff>
    </xdr:from>
    <xdr:to>
      <xdr:col>2</xdr:col>
      <xdr:colOff>1733550</xdr:colOff>
      <xdr:row>933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21145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1962150</xdr:colOff>
      <xdr:row>932</xdr:row>
      <xdr:rowOff>19050</xdr:rowOff>
    </xdr:from>
    <xdr:to>
      <xdr:col>2</xdr:col>
      <xdr:colOff>1962150</xdr:colOff>
      <xdr:row>933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23431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932</xdr:row>
      <xdr:rowOff>38100</xdr:rowOff>
    </xdr:from>
    <xdr:to>
      <xdr:col>2</xdr:col>
      <xdr:colOff>1962150</xdr:colOff>
      <xdr:row>932</xdr:row>
      <xdr:rowOff>47625</xdr:rowOff>
    </xdr:to>
    <xdr:cxnSp macro="">
      <xdr:nvCxnSpPr>
        <xdr:cNvPr id="33" name="Straight Arrow Connector 32"/>
        <xdr:cNvCxnSpPr/>
      </xdr:nvCxnSpPr>
      <xdr:spPr>
        <a:xfrm flipV="1">
          <a:off x="2114550" y="18031777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930</xdr:row>
      <xdr:rowOff>85725</xdr:rowOff>
    </xdr:from>
    <xdr:to>
      <xdr:col>2</xdr:col>
      <xdr:colOff>2019300</xdr:colOff>
      <xdr:row>931</xdr:row>
      <xdr:rowOff>152400</xdr:rowOff>
    </xdr:to>
    <xdr:sp macro="" textlink="">
      <xdr:nvSpPr>
        <xdr:cNvPr id="34" name="TextBox 33"/>
        <xdr:cNvSpPr txBox="1"/>
      </xdr:nvSpPr>
      <xdr:spPr>
        <a:xfrm>
          <a:off x="2095500" y="1799844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2</xdr:col>
      <xdr:colOff>1924050</xdr:colOff>
      <xdr:row>933</xdr:row>
      <xdr:rowOff>171450</xdr:rowOff>
    </xdr:from>
    <xdr:to>
      <xdr:col>2</xdr:col>
      <xdr:colOff>2724150</xdr:colOff>
      <xdr:row>933</xdr:row>
      <xdr:rowOff>171450</xdr:rowOff>
    </xdr:to>
    <xdr:cxnSp macro="">
      <xdr:nvCxnSpPr>
        <xdr:cNvPr id="35" name="Straight Connector 34"/>
        <xdr:cNvCxnSpPr/>
      </xdr:nvCxnSpPr>
      <xdr:spPr>
        <a:xfrm>
          <a:off x="2305050" y="1806416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2657475</xdr:colOff>
      <xdr:row>933</xdr:row>
      <xdr:rowOff>171450</xdr:rowOff>
    </xdr:from>
    <xdr:to>
      <xdr:col>2</xdr:col>
      <xdr:colOff>2657476</xdr:colOff>
      <xdr:row>934</xdr:row>
      <xdr:rowOff>161925</xdr:rowOff>
    </xdr:to>
    <xdr:cxnSp macro="">
      <xdr:nvCxnSpPr>
        <xdr:cNvPr id="36" name="Straight Arrow Connector 35"/>
        <xdr:cNvCxnSpPr/>
      </xdr:nvCxnSpPr>
      <xdr:spPr>
        <a:xfrm>
          <a:off x="3038475" y="180641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933</xdr:row>
      <xdr:rowOff>114300</xdr:rowOff>
    </xdr:from>
    <xdr:to>
      <xdr:col>2</xdr:col>
      <xdr:colOff>3019425</xdr:colOff>
      <xdr:row>934</xdr:row>
      <xdr:rowOff>180975</xdr:rowOff>
    </xdr:to>
    <xdr:sp macro="" textlink="">
      <xdr:nvSpPr>
        <xdr:cNvPr id="39" name="TextBox 38"/>
        <xdr:cNvSpPr txBox="1"/>
      </xdr:nvSpPr>
      <xdr:spPr>
        <a:xfrm>
          <a:off x="3095625" y="1805844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2</xdr:col>
      <xdr:colOff>866775</xdr:colOff>
      <xdr:row>939</xdr:row>
      <xdr:rowOff>123826</xdr:rowOff>
    </xdr:from>
    <xdr:to>
      <xdr:col>2</xdr:col>
      <xdr:colOff>1042035</xdr:colOff>
      <xdr:row>941</xdr:row>
      <xdr:rowOff>152400</xdr:rowOff>
    </xdr:to>
    <xdr:cxnSp macro="">
      <xdr:nvCxnSpPr>
        <xdr:cNvPr id="40" name="Straight Connector 39"/>
        <xdr:cNvCxnSpPr>
          <a:endCxn id="5" idx="2"/>
        </xdr:cNvCxnSpPr>
      </xdr:nvCxnSpPr>
      <xdr:spPr>
        <a:xfrm flipV="1">
          <a:off x="1247775" y="18173700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1133475</xdr:colOff>
      <xdr:row>939</xdr:row>
      <xdr:rowOff>114300</xdr:rowOff>
    </xdr:from>
    <xdr:to>
      <xdr:col>2</xdr:col>
      <xdr:colOff>1308735</xdr:colOff>
      <xdr:row>941</xdr:row>
      <xdr:rowOff>142874</xdr:rowOff>
    </xdr:to>
    <xdr:cxnSp macro="">
      <xdr:nvCxnSpPr>
        <xdr:cNvPr id="43" name="Straight Connector 42"/>
        <xdr:cNvCxnSpPr/>
      </xdr:nvCxnSpPr>
      <xdr:spPr>
        <a:xfrm flipV="1">
          <a:off x="1514475" y="18172747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941</xdr:row>
      <xdr:rowOff>161925</xdr:rowOff>
    </xdr:from>
    <xdr:to>
      <xdr:col>2</xdr:col>
      <xdr:colOff>1095375</xdr:colOff>
      <xdr:row>941</xdr:row>
      <xdr:rowOff>171450</xdr:rowOff>
    </xdr:to>
    <xdr:cxnSp macro="">
      <xdr:nvCxnSpPr>
        <xdr:cNvPr id="44" name="Straight Arrow Connector 43"/>
        <xdr:cNvCxnSpPr/>
      </xdr:nvCxnSpPr>
      <xdr:spPr>
        <a:xfrm flipV="1">
          <a:off x="1247775" y="1821561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876299</xdr:colOff>
      <xdr:row>940</xdr:row>
      <xdr:rowOff>104775</xdr:rowOff>
    </xdr:from>
    <xdr:to>
      <xdr:col>2</xdr:col>
      <xdr:colOff>1228724</xdr:colOff>
      <xdr:row>941</xdr:row>
      <xdr:rowOff>171450</xdr:rowOff>
    </xdr:to>
    <xdr:sp macro="" textlink="">
      <xdr:nvSpPr>
        <xdr:cNvPr id="45" name="TextBox 44"/>
        <xdr:cNvSpPr txBox="1"/>
      </xdr:nvSpPr>
      <xdr:spPr>
        <a:xfrm>
          <a:off x="1257299" y="1819084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2</xdr:col>
      <xdr:colOff>400050</xdr:colOff>
      <xdr:row>939</xdr:row>
      <xdr:rowOff>47625</xdr:rowOff>
    </xdr:from>
    <xdr:to>
      <xdr:col>2</xdr:col>
      <xdr:colOff>1200150</xdr:colOff>
      <xdr:row>939</xdr:row>
      <xdr:rowOff>47625</xdr:rowOff>
    </xdr:to>
    <xdr:cxnSp macro="">
      <xdr:nvCxnSpPr>
        <xdr:cNvPr id="46" name="Straight Connector 45"/>
        <xdr:cNvCxnSpPr/>
      </xdr:nvCxnSpPr>
      <xdr:spPr>
        <a:xfrm>
          <a:off x="781050" y="1816608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940</xdr:row>
      <xdr:rowOff>9525</xdr:rowOff>
    </xdr:from>
    <xdr:to>
      <xdr:col>2</xdr:col>
      <xdr:colOff>1219200</xdr:colOff>
      <xdr:row>940</xdr:row>
      <xdr:rowOff>9525</xdr:rowOff>
    </xdr:to>
    <xdr:cxnSp macro="">
      <xdr:nvCxnSpPr>
        <xdr:cNvPr id="47" name="Straight Connector 46"/>
        <xdr:cNvCxnSpPr/>
      </xdr:nvCxnSpPr>
      <xdr:spPr>
        <a:xfrm>
          <a:off x="800100" y="181813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939</xdr:row>
      <xdr:rowOff>38100</xdr:rowOff>
    </xdr:from>
    <xdr:to>
      <xdr:col>2</xdr:col>
      <xdr:colOff>485776</xdr:colOff>
      <xdr:row>940</xdr:row>
      <xdr:rowOff>28575</xdr:rowOff>
    </xdr:to>
    <xdr:cxnSp macro="">
      <xdr:nvCxnSpPr>
        <xdr:cNvPr id="48" name="Straight Arrow Connector 47"/>
        <xdr:cNvCxnSpPr/>
      </xdr:nvCxnSpPr>
      <xdr:spPr>
        <a:xfrm>
          <a:off x="866775" y="1816512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938</xdr:row>
      <xdr:rowOff>171450</xdr:rowOff>
    </xdr:from>
    <xdr:to>
      <xdr:col>2</xdr:col>
      <xdr:colOff>847725</xdr:colOff>
      <xdr:row>940</xdr:row>
      <xdr:rowOff>47625</xdr:rowOff>
    </xdr:to>
    <xdr:sp macro="" textlink="">
      <xdr:nvSpPr>
        <xdr:cNvPr id="49" name="TextBox 48"/>
        <xdr:cNvSpPr txBox="1"/>
      </xdr:nvSpPr>
      <xdr:spPr>
        <a:xfrm>
          <a:off x="923925" y="181594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209550</xdr:colOff>
      <xdr:row>37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on/Application%20Data/Microsoft/AddIns/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0"/>
  <sheetViews>
    <sheetView tabSelected="1" topLeftCell="D27" workbookViewId="0">
      <pane xSplit="5232" topLeftCell="K1" activePane="topRight"/>
      <selection activeCell="D46" sqref="A46:XFD46"/>
      <selection pane="topRight" activeCell="AC45" sqref="AC45"/>
    </sheetView>
  </sheetViews>
  <sheetFormatPr defaultColWidth="7.44140625" defaultRowHeight="14.4"/>
  <cols>
    <col min="29" max="30" width="8.5546875" customWidth="1"/>
    <col min="36" max="36" width="10.5546875" customWidth="1"/>
  </cols>
  <sheetData>
    <row r="1" spans="1:17" ht="18.75" customHeight="1">
      <c r="A1" s="1431" t="s">
        <v>1220</v>
      </c>
      <c r="B1" s="1431"/>
      <c r="C1" s="1431"/>
      <c r="D1" s="1431"/>
      <c r="E1" s="1431"/>
      <c r="F1" s="1431"/>
      <c r="G1" s="1431"/>
      <c r="H1" s="1431"/>
      <c r="I1" s="1431"/>
      <c r="J1" s="1432"/>
      <c r="K1" s="1432"/>
      <c r="L1" s="1432"/>
      <c r="M1" s="1432"/>
      <c r="N1" s="1432"/>
      <c r="O1" s="1432"/>
      <c r="P1" s="1432"/>
      <c r="Q1" s="1432"/>
    </row>
    <row r="2" spans="1:17" ht="15.75" customHeight="1">
      <c r="A2" s="1433" t="s">
        <v>2314</v>
      </c>
      <c r="B2" s="1433"/>
      <c r="C2" s="1433"/>
      <c r="D2" s="1433"/>
      <c r="E2" s="1433"/>
      <c r="F2" s="1433"/>
      <c r="G2" s="1433"/>
      <c r="H2" s="1433"/>
      <c r="I2" s="1433"/>
      <c r="J2" s="1432"/>
      <c r="K2" s="1432"/>
      <c r="L2" s="1432"/>
      <c r="M2" s="1432"/>
      <c r="N2" s="1432"/>
      <c r="O2" s="1432"/>
      <c r="P2" s="1432"/>
      <c r="Q2" s="1432"/>
    </row>
    <row r="6" spans="1:17">
      <c r="L6" s="1430" t="s">
        <v>2319</v>
      </c>
      <c r="M6" t="s">
        <v>2320</v>
      </c>
    </row>
    <row r="7" spans="1:17">
      <c r="L7" s="1430" t="s">
        <v>2321</v>
      </c>
      <c r="M7" t="s">
        <v>2322</v>
      </c>
    </row>
    <row r="8" spans="1:17">
      <c r="L8" s="1430" t="s">
        <v>2315</v>
      </c>
      <c r="M8" t="s">
        <v>2316</v>
      </c>
    </row>
    <row r="9" spans="1:17">
      <c r="L9" s="1430" t="s">
        <v>2317</v>
      </c>
      <c r="M9" t="s">
        <v>2318</v>
      </c>
    </row>
    <row r="10" spans="1:17">
      <c r="L10" s="1435" t="s">
        <v>2332</v>
      </c>
      <c r="M10" t="s">
        <v>2324</v>
      </c>
    </row>
    <row r="11" spans="1:17">
      <c r="L11" s="1430" t="s">
        <v>2325</v>
      </c>
      <c r="M11" t="s">
        <v>2326</v>
      </c>
    </row>
    <row r="12" spans="1:17">
      <c r="L12" s="1435" t="s">
        <v>2333</v>
      </c>
      <c r="M12" s="832" t="s">
        <v>2334</v>
      </c>
    </row>
    <row r="16" spans="1:17">
      <c r="K16" s="1434" t="s">
        <v>2328</v>
      </c>
      <c r="O16" s="833" t="s">
        <v>2330</v>
      </c>
    </row>
    <row r="17" spans="10:15">
      <c r="K17" s="1436" t="s">
        <v>2336</v>
      </c>
      <c r="O17" s="833" t="s">
        <v>2329</v>
      </c>
    </row>
    <row r="18" spans="10:15">
      <c r="K18" s="832" t="s">
        <v>2331</v>
      </c>
      <c r="O18" s="833" t="s">
        <v>2335</v>
      </c>
    </row>
    <row r="20" spans="10:15">
      <c r="K20" t="s">
        <v>2345</v>
      </c>
    </row>
    <row r="24" spans="10:15">
      <c r="J24" s="1436" t="s">
        <v>2351</v>
      </c>
      <c r="N24" s="833" t="s">
        <v>2352</v>
      </c>
    </row>
    <row r="25" spans="10:15">
      <c r="J25" s="1434" t="s">
        <v>2328</v>
      </c>
      <c r="N25" s="833" t="s">
        <v>2354</v>
      </c>
    </row>
    <row r="26" spans="10:15">
      <c r="J26" s="832" t="s">
        <v>2331</v>
      </c>
      <c r="N26" s="833" t="s">
        <v>2335</v>
      </c>
    </row>
    <row r="36" spans="4:43">
      <c r="V36" s="1466">
        <v>3</v>
      </c>
      <c r="W36" s="1466"/>
      <c r="X36" s="520"/>
      <c r="Y36" s="520"/>
      <c r="Z36" s="1467"/>
      <c r="AA36" s="1469"/>
      <c r="AB36" s="1469"/>
      <c r="AC36" s="1469">
        <v>5</v>
      </c>
      <c r="AD36" s="1467">
        <v>0.5</v>
      </c>
    </row>
    <row r="37" spans="4:43">
      <c r="D37" s="1445" t="s">
        <v>2344</v>
      </c>
      <c r="O37" s="1439" t="s">
        <v>2340</v>
      </c>
      <c r="P37" s="1440"/>
      <c r="Q37" s="1440"/>
      <c r="R37" s="1441"/>
      <c r="U37" s="1461" t="s">
        <v>2379</v>
      </c>
      <c r="V37" s="1461" t="s">
        <v>2380</v>
      </c>
      <c r="W37" s="1461"/>
      <c r="X37" s="1461" t="s">
        <v>2391</v>
      </c>
      <c r="Y37" s="1461" t="s">
        <v>2386</v>
      </c>
      <c r="Z37" s="1461" t="s">
        <v>2392</v>
      </c>
      <c r="AA37" s="1461" t="s">
        <v>2404</v>
      </c>
      <c r="AB37" s="1461" t="s">
        <v>2396</v>
      </c>
      <c r="AC37" s="1461" t="s">
        <v>2394</v>
      </c>
      <c r="AD37" s="1461" t="s">
        <v>2382</v>
      </c>
      <c r="AE37" s="1506" t="s">
        <v>2384</v>
      </c>
      <c r="AF37" s="1507"/>
      <c r="AG37" s="1508"/>
      <c r="AH37" s="1481"/>
      <c r="AI37" s="1481"/>
      <c r="AJ37" s="1461" t="s">
        <v>2439</v>
      </c>
      <c r="AL37" s="1490" t="s">
        <v>2439</v>
      </c>
      <c r="AM37" s="1488"/>
      <c r="AN37" s="1488"/>
      <c r="AO37" s="1484" t="s">
        <v>2442</v>
      </c>
      <c r="AP37" s="1484"/>
      <c r="AQ37" s="1491" t="s">
        <v>2445</v>
      </c>
    </row>
    <row r="38" spans="4:43">
      <c r="D38" s="985" t="s">
        <v>530</v>
      </c>
      <c r="E38" s="1439" t="s">
        <v>2327</v>
      </c>
      <c r="F38" s="1450"/>
      <c r="G38" s="554"/>
      <c r="H38" s="1437" t="s">
        <v>2319</v>
      </c>
      <c r="I38" s="1437" t="s">
        <v>2321</v>
      </c>
      <c r="J38" s="1437" t="s">
        <v>2315</v>
      </c>
      <c r="K38" s="1437" t="s">
        <v>2317</v>
      </c>
      <c r="L38" s="1437" t="s">
        <v>2332</v>
      </c>
      <c r="M38" s="1437" t="s">
        <v>2325</v>
      </c>
      <c r="N38" s="1437" t="s">
        <v>2333</v>
      </c>
      <c r="O38" s="1437" t="s">
        <v>2339</v>
      </c>
      <c r="P38" s="1437" t="s">
        <v>2337</v>
      </c>
      <c r="Q38" s="1437" t="s">
        <v>2338</v>
      </c>
      <c r="R38" s="1437" t="s">
        <v>503</v>
      </c>
      <c r="S38" s="1437" t="s">
        <v>531</v>
      </c>
      <c r="T38" s="1452" t="s">
        <v>2359</v>
      </c>
      <c r="U38" s="1462" t="s">
        <v>30</v>
      </c>
      <c r="V38" s="1462" t="s">
        <v>2381</v>
      </c>
      <c r="W38" s="1462">
        <v>1.5</v>
      </c>
      <c r="X38" s="1462" t="s">
        <v>2390</v>
      </c>
      <c r="Y38" s="1462" t="s">
        <v>2390</v>
      </c>
      <c r="Z38" s="1462" t="s">
        <v>2393</v>
      </c>
      <c r="AA38" s="1462" t="s">
        <v>2393</v>
      </c>
      <c r="AB38" s="1462" t="s">
        <v>2397</v>
      </c>
      <c r="AC38" s="1462" t="s">
        <v>2395</v>
      </c>
      <c r="AD38" s="1462" t="s">
        <v>2383</v>
      </c>
      <c r="AE38" s="1452" t="s">
        <v>2385</v>
      </c>
      <c r="AF38" s="1452" t="s">
        <v>2174</v>
      </c>
      <c r="AG38" s="1452" t="s">
        <v>503</v>
      </c>
      <c r="AH38" s="1480">
        <v>180</v>
      </c>
      <c r="AI38" s="1480"/>
      <c r="AJ38" s="1462" t="s">
        <v>2440</v>
      </c>
      <c r="AK38">
        <v>3.5</v>
      </c>
      <c r="AL38" s="1462" t="s">
        <v>2441</v>
      </c>
      <c r="AM38" s="1462" t="s">
        <v>2428</v>
      </c>
      <c r="AN38" s="1462" t="s">
        <v>2437</v>
      </c>
      <c r="AO38" s="1462" t="s">
        <v>2443</v>
      </c>
      <c r="AP38" s="1462" t="s">
        <v>2444</v>
      </c>
      <c r="AQ38" s="1462" t="s">
        <v>2446</v>
      </c>
    </row>
    <row r="39" spans="4:43">
      <c r="D39" s="548">
        <v>1</v>
      </c>
      <c r="E39" s="832" t="s">
        <v>2341</v>
      </c>
      <c r="G39" s="554"/>
      <c r="H39" s="1438">
        <v>2.2000000000000002</v>
      </c>
      <c r="I39" s="1438">
        <v>4.5999999999999996</v>
      </c>
      <c r="J39" s="1438">
        <v>0.5</v>
      </c>
      <c r="K39" s="1438">
        <v>0.1</v>
      </c>
      <c r="L39" s="1438">
        <v>0.4</v>
      </c>
      <c r="M39" s="1438">
        <v>0.2</v>
      </c>
      <c r="N39" s="1438">
        <v>0.15</v>
      </c>
      <c r="O39" s="1438">
        <f>(3.14*J39*K39)+(3.14*(0.5*J39)^2)</f>
        <v>0.35325000000000006</v>
      </c>
      <c r="P39" s="1438">
        <f>(3.14*H39*I39)+(2*3.14*(0.5*H39)^2)</f>
        <v>39.375600000000006</v>
      </c>
      <c r="Q39" s="1438">
        <f xml:space="preserve"> 4*((2*L39*M39)+(4*L39*N39))</f>
        <v>1.6</v>
      </c>
      <c r="R39" s="1438">
        <f>+O39+P39+Q39</f>
        <v>41.32885000000001</v>
      </c>
      <c r="S39" s="1446">
        <f>3.14*(0.5*H39)^2*I39*1000</f>
        <v>17477.240000000002</v>
      </c>
      <c r="T39" s="547">
        <v>16000</v>
      </c>
      <c r="U39" s="1464">
        <f>ROUNDUP(R39,0)</f>
        <v>42</v>
      </c>
      <c r="V39" s="1464">
        <f>ROUNDUP(V$36*U39/8,0)</f>
        <v>16</v>
      </c>
      <c r="W39" s="1464">
        <f>V39/W$38</f>
        <v>10.666666666666666</v>
      </c>
      <c r="X39" s="1464">
        <v>2</v>
      </c>
      <c r="Y39" s="1464">
        <v>1</v>
      </c>
      <c r="Z39" s="1464">
        <v>1</v>
      </c>
      <c r="AA39" s="1464">
        <v>1</v>
      </c>
      <c r="AB39" s="1464">
        <v>2</v>
      </c>
      <c r="AC39" s="1463">
        <f>+U39/AC$36</f>
        <v>8.4</v>
      </c>
      <c r="AD39" s="1463">
        <f>+AD$36*U39</f>
        <v>21</v>
      </c>
      <c r="AE39" s="1464">
        <v>3</v>
      </c>
      <c r="AF39" s="1464">
        <v>2</v>
      </c>
      <c r="AG39" s="1464">
        <f>+AE39+AF39</f>
        <v>5</v>
      </c>
      <c r="AH39" s="1482">
        <v>900</v>
      </c>
      <c r="AI39" s="1482">
        <f>+AH39-100</f>
        <v>800</v>
      </c>
      <c r="AJ39" s="547">
        <v>4</v>
      </c>
      <c r="AK39" s="547">
        <f>AK$38*AJ39</f>
        <v>14</v>
      </c>
      <c r="AL39" s="1486">
        <f>+V39-AK39</f>
        <v>2</v>
      </c>
      <c r="AM39" s="547">
        <f>ROUNDDOWN(V39/3,0)</f>
        <v>5</v>
      </c>
      <c r="AN39" s="547">
        <v>9</v>
      </c>
      <c r="AO39" s="547">
        <v>2</v>
      </c>
      <c r="AP39" s="547">
        <v>2</v>
      </c>
      <c r="AQ39" s="547"/>
    </row>
    <row r="40" spans="4:43">
      <c r="D40" s="548">
        <f>+D39+1</f>
        <v>2</v>
      </c>
      <c r="E40" s="1444" t="s">
        <v>2342</v>
      </c>
      <c r="F40" s="1448"/>
      <c r="G40" s="554"/>
      <c r="H40" s="1438">
        <v>1.5</v>
      </c>
      <c r="I40" s="1438">
        <v>3.2</v>
      </c>
      <c r="J40" s="1438">
        <v>0.5</v>
      </c>
      <c r="K40" s="1438">
        <v>0.1</v>
      </c>
      <c r="L40" s="1438">
        <v>0.4</v>
      </c>
      <c r="M40" s="1438">
        <v>0.2</v>
      </c>
      <c r="N40" s="1438">
        <v>0.15</v>
      </c>
      <c r="O40" s="1438">
        <f>(3.14*J40*K40)+(3.14*(0.5*J40)^2)</f>
        <v>0.35325000000000006</v>
      </c>
      <c r="P40" s="1438">
        <f>(3.14*H40*I40)+(2*3.14*(0.5*H40)^2)</f>
        <v>18.604500000000002</v>
      </c>
      <c r="Q40" s="1438">
        <f xml:space="preserve"> 4*((2*L40*M40)+(4*L40*N40))</f>
        <v>1.6</v>
      </c>
      <c r="R40" s="1438">
        <f>+O40+P40+Q40</f>
        <v>20.557750000000002</v>
      </c>
      <c r="S40" s="1446">
        <f>3.14*(0.5*H40)^2*I40*1000</f>
        <v>5652.0000000000009</v>
      </c>
      <c r="T40" s="547">
        <v>6000</v>
      </c>
      <c r="U40" s="1464">
        <f t="shared" ref="U40:U53" si="0">ROUNDUP(R40,0)</f>
        <v>21</v>
      </c>
      <c r="V40" s="1464">
        <f t="shared" ref="V40:V53" si="1">ROUNDUP(V$36*U40/8,0)</f>
        <v>8</v>
      </c>
      <c r="W40" s="1464">
        <f t="shared" ref="W40:W50" si="2">V40/W$38</f>
        <v>5.333333333333333</v>
      </c>
      <c r="X40" s="1464">
        <v>2</v>
      </c>
      <c r="Y40" s="1464">
        <v>1</v>
      </c>
      <c r="Z40" s="1464">
        <v>1</v>
      </c>
      <c r="AA40" s="1464">
        <v>1</v>
      </c>
      <c r="AB40" s="1464">
        <v>2</v>
      </c>
      <c r="AC40" s="1463">
        <f>+U40/AC$36</f>
        <v>4.2</v>
      </c>
      <c r="AD40" s="1463">
        <f>+AD$36*U40</f>
        <v>10.5</v>
      </c>
      <c r="AE40" s="1464">
        <v>2</v>
      </c>
      <c r="AF40" s="1464">
        <v>2</v>
      </c>
      <c r="AG40" s="1464">
        <f t="shared" ref="AG40:AG50" si="3">+AE40+AF40</f>
        <v>4</v>
      </c>
      <c r="AH40" s="1482">
        <v>750</v>
      </c>
      <c r="AI40" s="1494">
        <v>800</v>
      </c>
      <c r="AJ40" s="547">
        <v>2</v>
      </c>
      <c r="AK40" s="547">
        <f t="shared" ref="AK40:AK50" si="4">AK$38*AJ40</f>
        <v>7</v>
      </c>
      <c r="AL40" s="1486">
        <f>+V40-AK40</f>
        <v>1</v>
      </c>
      <c r="AM40" s="547">
        <f>ROUNDDOWN(V40/3,0)</f>
        <v>2</v>
      </c>
      <c r="AN40" s="547">
        <v>6</v>
      </c>
      <c r="AO40" s="547">
        <v>2</v>
      </c>
      <c r="AP40" s="547">
        <v>2</v>
      </c>
      <c r="AQ40" s="547"/>
    </row>
    <row r="41" spans="4:43">
      <c r="D41" s="548">
        <f>+D40+1</f>
        <v>3</v>
      </c>
      <c r="E41" s="1442" t="s">
        <v>2343</v>
      </c>
      <c r="F41" s="1449"/>
      <c r="G41" s="554"/>
      <c r="H41" s="1438">
        <v>1.4</v>
      </c>
      <c r="I41" s="1438">
        <v>3.46</v>
      </c>
      <c r="J41" s="1438">
        <v>0.5</v>
      </c>
      <c r="K41" s="1438">
        <v>0.1</v>
      </c>
      <c r="L41" s="1438">
        <v>0.4</v>
      </c>
      <c r="M41" s="1438">
        <v>0.2</v>
      </c>
      <c r="N41" s="1438">
        <v>0.15</v>
      </c>
      <c r="O41" s="1438">
        <f>(3.14*J41*K41)+(3.14*(0.5*J41)^2)</f>
        <v>0.35325000000000006</v>
      </c>
      <c r="P41" s="1438">
        <f>(3.14*H41*I41)+(2*3.14*(0.5*H41)^2)</f>
        <v>18.28736</v>
      </c>
      <c r="Q41" s="1438">
        <f xml:space="preserve"> 4*((2*L41*M41)+(4*L41*N41))</f>
        <v>1.6</v>
      </c>
      <c r="R41" s="1438">
        <f>+O41+P41+Q41</f>
        <v>20.24061</v>
      </c>
      <c r="S41" s="1446">
        <f>3.14*(0.5*H41)^2*I41*1000</f>
        <v>5323.5559999999996</v>
      </c>
      <c r="T41" s="547">
        <v>6000</v>
      </c>
      <c r="U41" s="1464">
        <f t="shared" si="0"/>
        <v>21</v>
      </c>
      <c r="V41" s="1464">
        <f t="shared" si="1"/>
        <v>8</v>
      </c>
      <c r="W41" s="1464">
        <f t="shared" si="2"/>
        <v>5.333333333333333</v>
      </c>
      <c r="X41" s="1464">
        <v>2</v>
      </c>
      <c r="Y41" s="1464">
        <v>1</v>
      </c>
      <c r="Z41" s="1464">
        <v>1</v>
      </c>
      <c r="AA41" s="1464">
        <v>1</v>
      </c>
      <c r="AB41" s="1464">
        <v>2</v>
      </c>
      <c r="AC41" s="1463">
        <f>+U41/AC$36</f>
        <v>4.2</v>
      </c>
      <c r="AD41" s="1463">
        <f>+AD$36*U41</f>
        <v>10.5</v>
      </c>
      <c r="AE41" s="1464">
        <v>2</v>
      </c>
      <c r="AF41" s="1464">
        <v>2</v>
      </c>
      <c r="AG41" s="1464">
        <f t="shared" si="3"/>
        <v>4</v>
      </c>
      <c r="AH41" s="1482">
        <v>800</v>
      </c>
      <c r="AI41" s="1494">
        <v>750</v>
      </c>
      <c r="AJ41" s="547">
        <v>2</v>
      </c>
      <c r="AK41" s="547">
        <f t="shared" si="4"/>
        <v>7</v>
      </c>
      <c r="AL41" s="1486">
        <f>+V41-AK41</f>
        <v>1</v>
      </c>
      <c r="AM41" s="547">
        <f>ROUNDDOWN(V41/3,0)</f>
        <v>2</v>
      </c>
      <c r="AN41" s="547">
        <v>4</v>
      </c>
      <c r="AO41" s="547">
        <v>2</v>
      </c>
      <c r="AP41" s="547">
        <v>2</v>
      </c>
      <c r="AQ41" s="547"/>
    </row>
    <row r="42" spans="4:43">
      <c r="D42" s="548">
        <f t="shared" ref="D42:D43" si="5">+D41+1</f>
        <v>4</v>
      </c>
      <c r="E42" s="1442" t="s">
        <v>2346</v>
      </c>
      <c r="F42" s="1449"/>
      <c r="G42" s="554"/>
      <c r="H42" s="1438">
        <v>1.77</v>
      </c>
      <c r="I42" s="1438">
        <v>3.1</v>
      </c>
      <c r="J42" s="1438">
        <v>0.5</v>
      </c>
      <c r="K42" s="1438">
        <v>0.1</v>
      </c>
      <c r="L42" s="1438">
        <v>0.4</v>
      </c>
      <c r="M42" s="1438">
        <v>0.2</v>
      </c>
      <c r="N42" s="1438">
        <v>0.15</v>
      </c>
      <c r="O42" s="1438">
        <f t="shared" ref="O42:O50" si="6">(3.14*J42*K42)+(3.14*(0.5*J42)^2)</f>
        <v>0.35325000000000006</v>
      </c>
      <c r="P42" s="1438">
        <f t="shared" ref="P42:P43" si="7">(3.14*H42*I42)+(2*3.14*(0.5*H42)^2)</f>
        <v>22.147833000000006</v>
      </c>
      <c r="Q42" s="1438">
        <f t="shared" ref="Q42:Q50" si="8" xml:space="preserve"> 4*((2*L42*M42)+(4*L42*N42))</f>
        <v>1.6</v>
      </c>
      <c r="R42" s="1438">
        <f t="shared" ref="R42:R50" si="9">+O42+P42+Q42</f>
        <v>24.101083000000006</v>
      </c>
      <c r="S42" s="1446">
        <f>3.14*(0.5*H42)^2*I42*1000</f>
        <v>7623.9121500000019</v>
      </c>
      <c r="T42" s="547">
        <v>9000</v>
      </c>
      <c r="U42" s="1464">
        <f t="shared" si="0"/>
        <v>25</v>
      </c>
      <c r="V42" s="1464">
        <f t="shared" si="1"/>
        <v>10</v>
      </c>
      <c r="W42" s="1464">
        <f t="shared" si="2"/>
        <v>6.666666666666667</v>
      </c>
      <c r="X42" s="1464">
        <v>2</v>
      </c>
      <c r="Y42" s="1464">
        <v>1</v>
      </c>
      <c r="Z42" s="1464">
        <v>1</v>
      </c>
      <c r="AA42" s="1464">
        <v>1</v>
      </c>
      <c r="AB42" s="1464">
        <v>2</v>
      </c>
      <c r="AC42" s="1463">
        <f>+U42/AC$36</f>
        <v>5</v>
      </c>
      <c r="AD42" s="1463">
        <f>+AD$36*U42</f>
        <v>12.5</v>
      </c>
      <c r="AE42" s="1464">
        <v>2</v>
      </c>
      <c r="AF42" s="1464">
        <v>2</v>
      </c>
      <c r="AG42" s="1464">
        <f t="shared" si="3"/>
        <v>4</v>
      </c>
      <c r="AH42" s="1482">
        <v>800</v>
      </c>
      <c r="AI42" s="1494">
        <v>750</v>
      </c>
      <c r="AJ42" s="547">
        <v>2</v>
      </c>
      <c r="AK42" s="547">
        <f t="shared" si="4"/>
        <v>7</v>
      </c>
      <c r="AL42" s="1486">
        <f>+V42-AK42</f>
        <v>3</v>
      </c>
      <c r="AM42" s="547">
        <f>ROUNDDOWN(V42/3,0)</f>
        <v>3</v>
      </c>
      <c r="AN42" s="547">
        <v>4</v>
      </c>
      <c r="AO42" s="547">
        <v>2</v>
      </c>
      <c r="AP42" s="547">
        <v>2</v>
      </c>
      <c r="AQ42" s="547"/>
    </row>
    <row r="43" spans="4:43">
      <c r="D43" s="548">
        <f t="shared" si="5"/>
        <v>5</v>
      </c>
      <c r="E43" s="1442" t="s">
        <v>2348</v>
      </c>
      <c r="F43" s="1449"/>
      <c r="G43" s="554"/>
      <c r="H43" s="1438">
        <v>1.73</v>
      </c>
      <c r="I43" s="1438">
        <v>3.08</v>
      </c>
      <c r="J43" s="1438">
        <v>0.5</v>
      </c>
      <c r="K43" s="1438">
        <v>0.1</v>
      </c>
      <c r="L43" s="1438">
        <v>0.4</v>
      </c>
      <c r="M43" s="1438">
        <v>0.2</v>
      </c>
      <c r="N43" s="1438">
        <v>0.15</v>
      </c>
      <c r="O43" s="1438">
        <f t="shared" si="6"/>
        <v>0.35325000000000006</v>
      </c>
      <c r="P43" s="1438">
        <f t="shared" si="7"/>
        <v>21.430029000000001</v>
      </c>
      <c r="Q43" s="1438">
        <f t="shared" si="8"/>
        <v>1.6</v>
      </c>
      <c r="R43" s="1438">
        <f t="shared" si="9"/>
        <v>23.383279000000002</v>
      </c>
      <c r="S43" s="1446">
        <f>3.14*(0.5*H43)^2*I43*1000</f>
        <v>7236.2336200000009</v>
      </c>
      <c r="T43" s="547">
        <v>5500</v>
      </c>
      <c r="U43" s="1464">
        <f t="shared" si="0"/>
        <v>24</v>
      </c>
      <c r="V43" s="1464">
        <f t="shared" si="1"/>
        <v>9</v>
      </c>
      <c r="W43" s="1464">
        <f t="shared" si="2"/>
        <v>6</v>
      </c>
      <c r="X43" s="1464">
        <v>2</v>
      </c>
      <c r="Y43" s="1464">
        <v>1</v>
      </c>
      <c r="Z43" s="1464">
        <v>1</v>
      </c>
      <c r="AA43" s="1464">
        <v>1</v>
      </c>
      <c r="AB43" s="1464">
        <v>2</v>
      </c>
      <c r="AC43" s="1463">
        <f>+U43/AC$36</f>
        <v>4.8</v>
      </c>
      <c r="AD43" s="1463">
        <f>+AD$36*U43</f>
        <v>12</v>
      </c>
      <c r="AE43" s="1464">
        <v>2</v>
      </c>
      <c r="AF43" s="1464">
        <v>2</v>
      </c>
      <c r="AG43" s="1464">
        <f t="shared" si="3"/>
        <v>4</v>
      </c>
      <c r="AH43" s="1482">
        <v>800</v>
      </c>
      <c r="AI43" s="1494">
        <v>750</v>
      </c>
      <c r="AJ43" s="547">
        <v>2</v>
      </c>
      <c r="AK43" s="547">
        <f t="shared" si="4"/>
        <v>7</v>
      </c>
      <c r="AL43" s="1486">
        <f>+V43-AK43</f>
        <v>2</v>
      </c>
      <c r="AM43" s="547">
        <f>ROUNDDOWN(V43/3,0)</f>
        <v>3</v>
      </c>
      <c r="AN43" s="547">
        <v>4</v>
      </c>
      <c r="AO43" s="547">
        <v>2</v>
      </c>
      <c r="AP43" s="547">
        <v>2</v>
      </c>
      <c r="AQ43" s="547"/>
    </row>
    <row r="44" spans="4:43">
      <c r="D44" s="1451" t="s">
        <v>2377</v>
      </c>
      <c r="E44" s="1447"/>
      <c r="F44" s="1448"/>
      <c r="G44" s="1460"/>
      <c r="H44" s="1437" t="s">
        <v>2319</v>
      </c>
      <c r="I44" s="1437" t="s">
        <v>2321</v>
      </c>
      <c r="J44" s="1437" t="s">
        <v>2315</v>
      </c>
      <c r="K44" s="1437" t="s">
        <v>2317</v>
      </c>
      <c r="L44" s="1437" t="s">
        <v>2332</v>
      </c>
      <c r="M44" s="1437" t="s">
        <v>2325</v>
      </c>
      <c r="N44" s="1437" t="s">
        <v>2333</v>
      </c>
      <c r="O44" s="1437" t="s">
        <v>2339</v>
      </c>
      <c r="P44" s="1437" t="s">
        <v>2337</v>
      </c>
      <c r="Q44" s="1437" t="s">
        <v>2338</v>
      </c>
      <c r="R44" s="1437" t="s">
        <v>503</v>
      </c>
      <c r="S44" s="1437" t="s">
        <v>531</v>
      </c>
      <c r="T44" s="547"/>
      <c r="U44" s="1464"/>
      <c r="V44" s="1464"/>
      <c r="W44" s="1464"/>
      <c r="X44" s="1464"/>
      <c r="Y44" s="1464"/>
      <c r="Z44" s="1464"/>
      <c r="AA44" s="1464"/>
      <c r="AB44" s="1464"/>
      <c r="AC44" s="1463"/>
      <c r="AD44" s="1463"/>
      <c r="AE44" s="1464"/>
      <c r="AF44" s="1464"/>
      <c r="AG44" s="1464"/>
      <c r="AH44" s="1482">
        <f t="shared" ref="AH44:AH49" si="10">+AH$38*AG44</f>
        <v>0</v>
      </c>
      <c r="AI44" s="1482"/>
      <c r="AJ44" s="547"/>
      <c r="AK44" s="547"/>
      <c r="AL44" s="1486"/>
      <c r="AM44" s="547"/>
      <c r="AN44" s="547"/>
      <c r="AO44" s="547"/>
      <c r="AP44" s="547"/>
      <c r="AQ44" s="547"/>
    </row>
    <row r="45" spans="4:43">
      <c r="D45" s="548">
        <v>6</v>
      </c>
      <c r="E45" s="1442" t="s">
        <v>2466</v>
      </c>
      <c r="F45" s="1449"/>
      <c r="G45" s="554"/>
      <c r="H45" s="1438">
        <v>2.6</v>
      </c>
      <c r="I45" s="1438">
        <v>3.4</v>
      </c>
      <c r="J45" s="1438">
        <v>0.5</v>
      </c>
      <c r="K45" s="1438">
        <v>0.1</v>
      </c>
      <c r="L45" s="1438">
        <v>0</v>
      </c>
      <c r="M45" s="1438">
        <v>0</v>
      </c>
      <c r="N45" s="1438">
        <v>0</v>
      </c>
      <c r="O45" s="1438">
        <f t="shared" ref="O45" si="11">(3.14*J45*K45)+(3.14*(0.5*J45)^2)</f>
        <v>0.35325000000000006</v>
      </c>
      <c r="P45" s="1438">
        <f t="shared" ref="P45" si="12">(3.14*H45*I45)+(2*3.14*(0.5*H45)^2)</f>
        <v>38.370800000000003</v>
      </c>
      <c r="Q45" s="1438">
        <f t="shared" ref="Q45" si="13" xml:space="preserve"> 4*((2*L45*M45)+(4*L45*N45))</f>
        <v>0</v>
      </c>
      <c r="R45" s="1438">
        <f t="shared" ref="R45" si="14">+O45+P45+Q45</f>
        <v>38.724050000000005</v>
      </c>
      <c r="S45" s="1446">
        <f>3.14*(0.5*H45)^2*I45*1000</f>
        <v>18042.440000000002</v>
      </c>
      <c r="T45" s="547">
        <v>12000</v>
      </c>
      <c r="U45" s="1464">
        <f t="shared" si="0"/>
        <v>39</v>
      </c>
      <c r="V45" s="1464">
        <f t="shared" si="1"/>
        <v>15</v>
      </c>
      <c r="W45" s="1464">
        <f t="shared" si="2"/>
        <v>10</v>
      </c>
      <c r="X45" s="1464">
        <v>2</v>
      </c>
      <c r="Y45" s="1464">
        <v>1</v>
      </c>
      <c r="Z45" s="1464"/>
      <c r="AA45" s="1464">
        <v>1</v>
      </c>
      <c r="AB45" s="1464">
        <v>2</v>
      </c>
      <c r="AC45" s="1463">
        <f>+U45/AC$36</f>
        <v>7.8</v>
      </c>
      <c r="AD45" s="1463">
        <f>+AD$36*U45</f>
        <v>19.5</v>
      </c>
      <c r="AE45" s="1464">
        <v>3</v>
      </c>
      <c r="AF45" s="1464">
        <v>2</v>
      </c>
      <c r="AG45" s="1464">
        <f t="shared" si="3"/>
        <v>5</v>
      </c>
      <c r="AH45" s="1482">
        <v>1000</v>
      </c>
      <c r="AI45" s="1494">
        <f t="shared" ref="AI45" si="15">+AH45-100</f>
        <v>900</v>
      </c>
      <c r="AJ45" s="547">
        <v>4</v>
      </c>
      <c r="AK45" s="547">
        <f t="shared" si="4"/>
        <v>14</v>
      </c>
      <c r="AL45" s="1486">
        <f>+V45-AK45</f>
        <v>1</v>
      </c>
      <c r="AM45" s="547">
        <v>4</v>
      </c>
      <c r="AN45" s="547">
        <v>9</v>
      </c>
      <c r="AO45" s="1489">
        <v>2</v>
      </c>
      <c r="AP45" s="1489">
        <v>2</v>
      </c>
      <c r="AQ45" s="547"/>
    </row>
    <row r="46" spans="4:43">
      <c r="D46" s="548"/>
      <c r="E46" s="1442" t="s">
        <v>2467</v>
      </c>
      <c r="F46" s="1449"/>
      <c r="G46" s="554"/>
      <c r="H46" s="1438">
        <v>3</v>
      </c>
      <c r="I46" s="1438">
        <v>3.4</v>
      </c>
      <c r="J46" s="1438">
        <v>0.5</v>
      </c>
      <c r="K46" s="1438">
        <v>0.1</v>
      </c>
      <c r="L46" s="1438">
        <v>0</v>
      </c>
      <c r="M46" s="1438">
        <v>0</v>
      </c>
      <c r="N46" s="1438">
        <v>0</v>
      </c>
      <c r="O46" s="1438">
        <f t="shared" ref="O46" si="16">(3.14*J46*K46)+(3.14*(0.5*J46)^2)</f>
        <v>0.35325000000000006</v>
      </c>
      <c r="P46" s="1438">
        <f t="shared" ref="P46" si="17">(3.14*H46*I46)+(2*3.14*(0.5*H46)^2)</f>
        <v>46.158000000000001</v>
      </c>
      <c r="Q46" s="1438">
        <f t="shared" ref="Q46" si="18" xml:space="preserve"> 4*((2*L46*M46)+(4*L46*N46))</f>
        <v>0</v>
      </c>
      <c r="R46" s="1438">
        <f t="shared" ref="R46" si="19">+O46+P46+Q46</f>
        <v>46.511250000000004</v>
      </c>
      <c r="S46" s="1446">
        <f>3.14*(0.5*H46)^2*I46*1000</f>
        <v>24021</v>
      </c>
      <c r="T46" s="547">
        <v>12000</v>
      </c>
      <c r="U46" s="1464">
        <f t="shared" ref="U46" si="20">ROUNDUP(R46,0)</f>
        <v>47</v>
      </c>
      <c r="V46" s="1464">
        <f t="shared" ref="V46" si="21">ROUNDUP(V$36*U46/8,0)</f>
        <v>18</v>
      </c>
      <c r="W46" s="1464">
        <f t="shared" si="2"/>
        <v>12</v>
      </c>
      <c r="X46" s="1464">
        <v>2</v>
      </c>
      <c r="Y46" s="1464">
        <v>1</v>
      </c>
      <c r="Z46" s="1464"/>
      <c r="AA46" s="1464">
        <v>1</v>
      </c>
      <c r="AB46" s="1464">
        <v>2</v>
      </c>
      <c r="AC46" s="1463">
        <f>+U46/AC$36</f>
        <v>9.4</v>
      </c>
      <c r="AD46" s="1463">
        <f>+AD$36*U46</f>
        <v>23.5</v>
      </c>
      <c r="AE46" s="1464">
        <v>3</v>
      </c>
      <c r="AF46" s="1464">
        <v>2</v>
      </c>
      <c r="AG46" s="1464">
        <f t="shared" ref="AG46" si="22">+AE46+AF46</f>
        <v>5</v>
      </c>
      <c r="AH46" s="1482">
        <v>1000</v>
      </c>
      <c r="AI46" s="1494">
        <f t="shared" ref="AI46" si="23">+AH46-100</f>
        <v>900</v>
      </c>
      <c r="AJ46" s="547">
        <v>4</v>
      </c>
      <c r="AK46" s="547">
        <f t="shared" ref="AK46" si="24">AK$38*AJ46</f>
        <v>14</v>
      </c>
      <c r="AL46" s="1486">
        <f>+V46-AK46</f>
        <v>4</v>
      </c>
      <c r="AM46" s="547">
        <v>4</v>
      </c>
      <c r="AN46" s="547">
        <v>9</v>
      </c>
      <c r="AO46" s="1489">
        <v>2</v>
      </c>
      <c r="AP46" s="1489">
        <v>2</v>
      </c>
      <c r="AQ46" s="547"/>
    </row>
    <row r="47" spans="4:43">
      <c r="D47" s="548">
        <v>7</v>
      </c>
      <c r="E47" s="1442" t="s">
        <v>2465</v>
      </c>
      <c r="F47" s="1449"/>
      <c r="G47" s="554"/>
      <c r="H47" s="1438">
        <v>1.5</v>
      </c>
      <c r="I47" s="1438">
        <v>2.4</v>
      </c>
      <c r="J47" s="1438">
        <v>0.5</v>
      </c>
      <c r="K47" s="1438">
        <v>0.1</v>
      </c>
      <c r="L47" s="1438">
        <v>0</v>
      </c>
      <c r="M47" s="1438">
        <v>0</v>
      </c>
      <c r="N47" s="1438">
        <v>0</v>
      </c>
      <c r="O47" s="1438">
        <f t="shared" ref="O47" si="25">(3.14*J47*K47)+(3.14*(0.5*J47)^2)</f>
        <v>0.35325000000000006</v>
      </c>
      <c r="P47" s="1438">
        <f t="shared" ref="P47" si="26">(3.14*H47*I47)+(2*3.14*(0.5*H47)^2)</f>
        <v>14.836500000000001</v>
      </c>
      <c r="Q47" s="1438">
        <f t="shared" ref="Q47" si="27" xml:space="preserve"> 4*((2*L47*M47)+(4*L47*N47))</f>
        <v>0</v>
      </c>
      <c r="R47" s="1438">
        <f t="shared" ref="R47" si="28">+O47+P47+Q47</f>
        <v>15.18975</v>
      </c>
      <c r="S47" s="1446">
        <f>3.14*(0.5*H47)^2*I47*1000</f>
        <v>4239</v>
      </c>
      <c r="T47" s="547">
        <v>12000</v>
      </c>
      <c r="U47" s="1464">
        <f t="shared" ref="U47" si="29">ROUNDUP(R47,0)</f>
        <v>16</v>
      </c>
      <c r="V47" s="1464">
        <f t="shared" ref="V47" si="30">ROUNDUP(V$36*U47/8,0)</f>
        <v>6</v>
      </c>
      <c r="W47" s="1464">
        <f t="shared" si="2"/>
        <v>4</v>
      </c>
      <c r="X47" s="1464">
        <v>2</v>
      </c>
      <c r="Y47" s="1464">
        <v>1</v>
      </c>
      <c r="Z47" s="1464"/>
      <c r="AA47" s="1464">
        <v>1</v>
      </c>
      <c r="AB47" s="1464">
        <v>2</v>
      </c>
      <c r="AC47" s="1463">
        <f>+U47/AC$36</f>
        <v>3.2</v>
      </c>
      <c r="AD47" s="1463">
        <f>+AD$36*U47</f>
        <v>8</v>
      </c>
      <c r="AE47" s="1464">
        <v>1</v>
      </c>
      <c r="AF47" s="1464">
        <v>1</v>
      </c>
      <c r="AG47" s="1464">
        <f t="shared" ref="AG47" si="31">+AE47+AF47</f>
        <v>2</v>
      </c>
      <c r="AH47" s="1482">
        <v>1000</v>
      </c>
      <c r="AI47" s="1494">
        <f t="shared" ref="AI47" si="32">+AH47-100</f>
        <v>900</v>
      </c>
      <c r="AJ47" s="547">
        <v>4</v>
      </c>
      <c r="AK47" s="547">
        <f t="shared" ref="AK47" si="33">AK$38*AJ47</f>
        <v>14</v>
      </c>
      <c r="AL47" s="1486">
        <f>+V47-AK47</f>
        <v>-8</v>
      </c>
      <c r="AM47" s="547">
        <v>4</v>
      </c>
      <c r="AN47" s="547">
        <v>9</v>
      </c>
      <c r="AO47" s="1489">
        <v>2</v>
      </c>
      <c r="AP47" s="1489">
        <v>2</v>
      </c>
      <c r="AQ47" s="547"/>
    </row>
    <row r="48" spans="4:43">
      <c r="D48" s="548">
        <v>8</v>
      </c>
      <c r="E48" s="1442" t="s">
        <v>2349</v>
      </c>
      <c r="F48" s="1449"/>
      <c r="G48" s="554"/>
      <c r="H48" s="1438">
        <v>2.2000000000000002</v>
      </c>
      <c r="I48" s="1438">
        <v>2.4</v>
      </c>
      <c r="J48" s="1438">
        <v>0.5</v>
      </c>
      <c r="K48" s="1438">
        <v>0.1</v>
      </c>
      <c r="L48" s="1438">
        <v>0</v>
      </c>
      <c r="M48" s="1438">
        <v>0</v>
      </c>
      <c r="N48" s="1438">
        <v>0</v>
      </c>
      <c r="O48" s="1438">
        <f t="shared" ref="O48" si="34">(3.14*J48*K48)+(3.14*(0.5*J48)^2)</f>
        <v>0.35325000000000006</v>
      </c>
      <c r="P48" s="1438">
        <f t="shared" ref="P48" si="35">(3.14*H48*I48)+(2*3.14*(0.5*H48)^2)</f>
        <v>24.178000000000004</v>
      </c>
      <c r="Q48" s="1438">
        <f t="shared" ref="Q48" si="36" xml:space="preserve"> 4*((2*L48*M48)+(4*L48*N48))</f>
        <v>0</v>
      </c>
      <c r="R48" s="1438">
        <f t="shared" ref="R48" si="37">+O48+P48+Q48</f>
        <v>24.531250000000004</v>
      </c>
      <c r="S48" s="1446">
        <f>3.14*(0.5*H48)^2*I48*1000</f>
        <v>9118.5600000000013</v>
      </c>
      <c r="T48" s="547">
        <v>12000</v>
      </c>
      <c r="U48" s="1464">
        <f t="shared" ref="U48" si="38">ROUNDUP(R48,0)</f>
        <v>25</v>
      </c>
      <c r="V48" s="1464">
        <f t="shared" ref="V48" si="39">ROUNDUP(V$36*U48/8,0)</f>
        <v>10</v>
      </c>
      <c r="W48" s="1464">
        <f t="shared" si="2"/>
        <v>6.666666666666667</v>
      </c>
      <c r="X48" s="1464">
        <v>2</v>
      </c>
      <c r="Y48" s="1464">
        <v>1</v>
      </c>
      <c r="Z48" s="1464">
        <v>1</v>
      </c>
      <c r="AA48" s="1464">
        <v>1</v>
      </c>
      <c r="AB48" s="1464">
        <v>2</v>
      </c>
      <c r="AC48" s="1463">
        <f>+U48/AC$36</f>
        <v>5</v>
      </c>
      <c r="AD48" s="1463">
        <f>+AD$36*U48</f>
        <v>12.5</v>
      </c>
      <c r="AE48" s="1464">
        <v>3</v>
      </c>
      <c r="AF48" s="1464">
        <v>2</v>
      </c>
      <c r="AG48" s="1464">
        <f t="shared" ref="AG48" si="40">+AE48+AF48</f>
        <v>5</v>
      </c>
      <c r="AH48" s="1482">
        <v>1000</v>
      </c>
      <c r="AI48" s="1494">
        <f t="shared" ref="AI48" si="41">+AH48-100</f>
        <v>900</v>
      </c>
      <c r="AJ48" s="547">
        <v>4</v>
      </c>
      <c r="AK48" s="547">
        <f t="shared" ref="AK48" si="42">AK$38*AJ48</f>
        <v>14</v>
      </c>
      <c r="AL48" s="1486">
        <f>+V48-AK48</f>
        <v>-4</v>
      </c>
      <c r="AM48" s="547">
        <v>4</v>
      </c>
      <c r="AN48" s="547">
        <v>9</v>
      </c>
      <c r="AO48" s="1489">
        <v>2</v>
      </c>
      <c r="AP48" s="1489">
        <v>2</v>
      </c>
      <c r="AQ48" s="547"/>
    </row>
    <row r="49" spans="4:43">
      <c r="D49" s="1451" t="s">
        <v>2350</v>
      </c>
      <c r="E49" s="1447"/>
      <c r="F49" s="1448"/>
      <c r="G49" s="1437" t="s">
        <v>2353</v>
      </c>
      <c r="H49" s="1437" t="s">
        <v>2319</v>
      </c>
      <c r="I49" s="1437" t="s">
        <v>2321</v>
      </c>
      <c r="J49" s="1437" t="s">
        <v>2315</v>
      </c>
      <c r="K49" s="1437" t="s">
        <v>2317</v>
      </c>
      <c r="L49" s="1437" t="s">
        <v>2332</v>
      </c>
      <c r="M49" s="1437" t="s">
        <v>2325</v>
      </c>
      <c r="N49" s="1437" t="s">
        <v>2333</v>
      </c>
      <c r="O49" s="1437" t="s">
        <v>2339</v>
      </c>
      <c r="P49" s="1437" t="s">
        <v>2337</v>
      </c>
      <c r="Q49" s="1437" t="s">
        <v>2338</v>
      </c>
      <c r="R49" s="1437" t="s">
        <v>503</v>
      </c>
      <c r="S49" s="1437" t="s">
        <v>531</v>
      </c>
      <c r="T49" s="547"/>
      <c r="U49" s="1464"/>
      <c r="V49" s="1464"/>
      <c r="W49" s="1464"/>
      <c r="X49" s="1464"/>
      <c r="Y49" s="1464"/>
      <c r="Z49" s="1464"/>
      <c r="AA49" s="1464"/>
      <c r="AB49" s="1464"/>
      <c r="AC49" s="1463"/>
      <c r="AD49" s="1463"/>
      <c r="AE49" s="1464"/>
      <c r="AF49" s="1464"/>
      <c r="AG49" s="1464"/>
      <c r="AH49" s="1482">
        <f t="shared" si="10"/>
        <v>0</v>
      </c>
      <c r="AI49" s="1482"/>
      <c r="AJ49" s="547"/>
      <c r="AK49" s="547"/>
      <c r="AL49" s="1486"/>
      <c r="AM49" s="547"/>
      <c r="AN49" s="547"/>
      <c r="AO49" s="547"/>
      <c r="AP49" s="547"/>
      <c r="AQ49" s="547"/>
    </row>
    <row r="50" spans="4:43">
      <c r="D50" s="548">
        <v>9</v>
      </c>
      <c r="E50" s="1442" t="s">
        <v>2347</v>
      </c>
      <c r="F50" s="1443"/>
      <c r="G50" s="1438">
        <v>1.23</v>
      </c>
      <c r="H50" s="1438">
        <v>1.37</v>
      </c>
      <c r="I50" s="1438">
        <v>3.07</v>
      </c>
      <c r="J50" s="1438">
        <v>0.5</v>
      </c>
      <c r="K50" s="1438">
        <v>0.1</v>
      </c>
      <c r="L50" s="1438">
        <v>0.4</v>
      </c>
      <c r="M50" s="1438">
        <v>0.2</v>
      </c>
      <c r="N50" s="1438">
        <v>0.15</v>
      </c>
      <c r="O50" s="1438">
        <f t="shared" si="6"/>
        <v>0.35325000000000006</v>
      </c>
      <c r="P50" s="1438">
        <f>(3.14*((0.5*H50)+(0.5*G50))*I50)+(3.14*0.5*H50*0.5*G50)</f>
        <v>13.854543500000002</v>
      </c>
      <c r="Q50" s="1438">
        <f t="shared" si="8"/>
        <v>1.6</v>
      </c>
      <c r="R50" s="1438">
        <f t="shared" si="9"/>
        <v>15.807793500000001</v>
      </c>
      <c r="S50" s="1446">
        <f>3.14*0.5*H50*0.5*G50*I50*1000</f>
        <v>4061.0067450000001</v>
      </c>
      <c r="T50" s="547">
        <v>5000</v>
      </c>
      <c r="U50" s="1464">
        <f t="shared" si="0"/>
        <v>16</v>
      </c>
      <c r="V50" s="1464">
        <f t="shared" si="1"/>
        <v>6</v>
      </c>
      <c r="W50" s="1464">
        <f t="shared" si="2"/>
        <v>4</v>
      </c>
      <c r="X50" s="1464">
        <v>2</v>
      </c>
      <c r="Y50" s="1464">
        <v>1</v>
      </c>
      <c r="Z50" s="1464">
        <v>1</v>
      </c>
      <c r="AA50" s="1464">
        <v>1</v>
      </c>
      <c r="AB50" s="1464">
        <v>2</v>
      </c>
      <c r="AC50" s="1463">
        <f>+U50/AC$36</f>
        <v>3.2</v>
      </c>
      <c r="AD50" s="1463">
        <f>+AD$36*U50</f>
        <v>8</v>
      </c>
      <c r="AE50" s="1464">
        <v>2</v>
      </c>
      <c r="AF50" s="1464">
        <v>2</v>
      </c>
      <c r="AG50" s="1464">
        <f t="shared" si="3"/>
        <v>4</v>
      </c>
      <c r="AH50" s="1482">
        <v>750</v>
      </c>
      <c r="AI50" s="1494">
        <v>750</v>
      </c>
      <c r="AJ50" s="547">
        <v>1</v>
      </c>
      <c r="AK50" s="547">
        <f t="shared" si="4"/>
        <v>3.5</v>
      </c>
      <c r="AL50" s="1486">
        <f>+V50-AK50</f>
        <v>2.5</v>
      </c>
      <c r="AM50" s="547">
        <f>ROUNDDOWN(V50/3,0)</f>
        <v>2</v>
      </c>
      <c r="AN50" s="547">
        <v>4</v>
      </c>
      <c r="AO50" s="547">
        <v>2</v>
      </c>
      <c r="AP50" s="547">
        <v>2</v>
      </c>
      <c r="AQ50" s="547"/>
    </row>
    <row r="51" spans="4:43">
      <c r="D51" s="1451" t="s">
        <v>2355</v>
      </c>
      <c r="E51" s="1447"/>
      <c r="F51" s="1448"/>
      <c r="G51" s="1437" t="s">
        <v>2353</v>
      </c>
      <c r="H51" s="1437" t="s">
        <v>2319</v>
      </c>
      <c r="I51" s="1437" t="s">
        <v>2321</v>
      </c>
      <c r="J51" s="1437" t="s">
        <v>2315</v>
      </c>
      <c r="K51" s="1437" t="s">
        <v>2317</v>
      </c>
      <c r="L51" s="1437" t="s">
        <v>2332</v>
      </c>
      <c r="M51" s="1437" t="s">
        <v>2325</v>
      </c>
      <c r="N51" s="1437" t="s">
        <v>2333</v>
      </c>
      <c r="O51" s="1437" t="s">
        <v>2339</v>
      </c>
      <c r="P51" s="1437" t="s">
        <v>2337</v>
      </c>
      <c r="Q51" s="1437" t="s">
        <v>2338</v>
      </c>
      <c r="R51" s="1437" t="s">
        <v>503</v>
      </c>
      <c r="S51" s="1437" t="s">
        <v>531</v>
      </c>
      <c r="T51" s="547"/>
      <c r="U51" s="1464"/>
      <c r="V51" s="1464"/>
      <c r="W51" s="1464"/>
      <c r="X51" s="1464"/>
      <c r="Y51" s="1464"/>
      <c r="Z51" s="1464"/>
      <c r="AA51" s="1464"/>
      <c r="AB51" s="1464"/>
      <c r="AC51" s="1464"/>
      <c r="AD51" s="1464"/>
      <c r="AE51" s="1464"/>
      <c r="AF51" s="1464"/>
      <c r="AG51" s="1464"/>
      <c r="AH51" s="1482"/>
      <c r="AI51" s="1482"/>
      <c r="AJ51" s="547"/>
      <c r="AK51" s="547"/>
      <c r="AL51" s="547"/>
      <c r="AM51" s="547"/>
      <c r="AN51" s="547"/>
      <c r="AO51" s="547"/>
      <c r="AP51" s="547"/>
      <c r="AQ51" s="547"/>
    </row>
    <row r="52" spans="4:43" hidden="1">
      <c r="D52" s="548" t="e">
        <f>+#REF!+1</f>
        <v>#REF!</v>
      </c>
      <c r="E52" s="1442" t="s">
        <v>2356</v>
      </c>
      <c r="F52" s="1443"/>
      <c r="G52" s="1438"/>
      <c r="H52" s="1438"/>
      <c r="I52" s="1438"/>
      <c r="J52" s="1438"/>
      <c r="K52" s="1438"/>
      <c r="L52" s="1438"/>
      <c r="M52" s="1438"/>
      <c r="N52" s="1438"/>
      <c r="O52" s="1438">
        <f t="shared" ref="O52:O53" si="43">(3.14*J52*K52)+(3.14*(0.5*J52)^2)</f>
        <v>0</v>
      </c>
      <c r="P52" s="1438">
        <f>(3.14*((0.5*H52)+(0.5*G52))*I52)+(3.14*0.5*H52*0.5*G52)</f>
        <v>0</v>
      </c>
      <c r="Q52" s="1438">
        <f t="shared" ref="Q52:Q53" si="44" xml:space="preserve"> 4*((2*L52*M52)+(4*L52*N52))</f>
        <v>0</v>
      </c>
      <c r="R52" s="1438">
        <f t="shared" ref="R52:R53" si="45">+O52+P52+Q52</f>
        <v>0</v>
      </c>
      <c r="S52" s="1446">
        <f>3.14*0.5*H52*0.5*G52*I52*1000</f>
        <v>0</v>
      </c>
      <c r="T52" s="547">
        <v>14000</v>
      </c>
      <c r="U52" s="1464">
        <f t="shared" si="0"/>
        <v>0</v>
      </c>
      <c r="V52" s="1464">
        <f t="shared" si="1"/>
        <v>0</v>
      </c>
      <c r="W52" s="1464"/>
      <c r="X52" s="1464">
        <f>ROUNDUP(X$36*V52/8,0)</f>
        <v>0</v>
      </c>
      <c r="Y52" s="1464">
        <f t="shared" ref="Y52:Z52" si="46">ROUNDUP(Y$36*X52/8,0)</f>
        <v>0</v>
      </c>
      <c r="Z52" s="1464">
        <f t="shared" si="46"/>
        <v>0</v>
      </c>
      <c r="AA52" s="1464">
        <f t="shared" ref="AA52:AC53" si="47">ROUNDUP(AA$36*X52/8,0)</f>
        <v>0</v>
      </c>
      <c r="AB52" s="1464">
        <f t="shared" si="47"/>
        <v>0</v>
      </c>
      <c r="AC52" s="1464">
        <f t="shared" si="47"/>
        <v>0</v>
      </c>
      <c r="AD52" s="1464">
        <f>+AD$36*U52</f>
        <v>0</v>
      </c>
      <c r="AE52" s="1464">
        <f>+AE$36*V52</f>
        <v>0</v>
      </c>
      <c r="AF52" s="1464">
        <f t="shared" ref="AF52:AG53" si="48">+AF$36*AD52</f>
        <v>0</v>
      </c>
      <c r="AG52" s="1464">
        <f t="shared" si="48"/>
        <v>0</v>
      </c>
      <c r="AH52" s="1482"/>
      <c r="AI52" s="1482"/>
      <c r="AJ52" s="547"/>
      <c r="AK52" s="547"/>
      <c r="AL52" s="547"/>
      <c r="AM52" s="547"/>
      <c r="AN52" s="547"/>
      <c r="AO52" s="547"/>
      <c r="AP52" s="547"/>
      <c r="AQ52" s="547"/>
    </row>
    <row r="53" spans="4:43" hidden="1">
      <c r="D53" s="548" t="e">
        <f t="shared" ref="D53" si="49">+D52+1</f>
        <v>#REF!</v>
      </c>
      <c r="E53" s="1442" t="s">
        <v>2357</v>
      </c>
      <c r="F53" s="1443"/>
      <c r="G53" s="1438"/>
      <c r="H53" s="1438"/>
      <c r="I53" s="1438"/>
      <c r="J53" s="1438"/>
      <c r="K53" s="1438"/>
      <c r="L53" s="1438"/>
      <c r="M53" s="1438"/>
      <c r="N53" s="1438"/>
      <c r="O53" s="1438">
        <f t="shared" si="43"/>
        <v>0</v>
      </c>
      <c r="P53" s="1438">
        <f t="shared" ref="P53" si="50">(3.14*((0.5*H53)+(0.5*G53))*I53)+(3.14*0.5*H53*0.5*G53)</f>
        <v>0</v>
      </c>
      <c r="Q53" s="1438">
        <f t="shared" si="44"/>
        <v>0</v>
      </c>
      <c r="R53" s="1438">
        <f t="shared" si="45"/>
        <v>0</v>
      </c>
      <c r="S53" s="1446">
        <f>3.14*0.5*H53*0.5*G53*I53*1000</f>
        <v>0</v>
      </c>
      <c r="T53" s="839" t="s">
        <v>2358</v>
      </c>
      <c r="U53" s="1464">
        <f t="shared" si="0"/>
        <v>0</v>
      </c>
      <c r="V53" s="1464">
        <f t="shared" si="1"/>
        <v>0</v>
      </c>
      <c r="W53" s="1464"/>
      <c r="X53" s="1464">
        <f>ROUNDUP(X$36*V53/8,0)</f>
        <v>0</v>
      </c>
      <c r="Y53" s="1464">
        <f t="shared" ref="Y53:Z53" si="51">ROUNDUP(Y$36*X53/8,0)</f>
        <v>0</v>
      </c>
      <c r="Z53" s="1464">
        <f t="shared" si="51"/>
        <v>0</v>
      </c>
      <c r="AA53" s="1464">
        <f t="shared" si="47"/>
        <v>0</v>
      </c>
      <c r="AB53" s="1464">
        <f t="shared" si="47"/>
        <v>0</v>
      </c>
      <c r="AC53" s="1464">
        <f t="shared" si="47"/>
        <v>0</v>
      </c>
      <c r="AD53" s="1464">
        <f>+AD$36*U53</f>
        <v>0</v>
      </c>
      <c r="AE53" s="1464">
        <f>+AE$36*V53</f>
        <v>0</v>
      </c>
      <c r="AF53" s="1464">
        <f t="shared" si="48"/>
        <v>0</v>
      </c>
      <c r="AG53" s="1464">
        <f t="shared" si="48"/>
        <v>0</v>
      </c>
      <c r="AH53" s="1482"/>
      <c r="AI53" s="1482"/>
      <c r="AJ53" s="547"/>
      <c r="AK53" s="547"/>
      <c r="AL53" s="547"/>
      <c r="AM53" s="547"/>
      <c r="AN53" s="547"/>
      <c r="AO53" s="547"/>
      <c r="AP53" s="547"/>
      <c r="AQ53" s="547"/>
    </row>
    <row r="54" spans="4:43">
      <c r="U54" s="1437" t="s">
        <v>2058</v>
      </c>
      <c r="V54" s="1465">
        <f t="shared" ref="V54:AD54" si="52">SUM(V39:V50)</f>
        <v>106</v>
      </c>
      <c r="W54" s="1465">
        <f t="shared" si="52"/>
        <v>70.666666666666671</v>
      </c>
      <c r="X54" s="1465">
        <f t="shared" si="52"/>
        <v>20</v>
      </c>
      <c r="Y54" s="1465">
        <f t="shared" si="52"/>
        <v>10</v>
      </c>
      <c r="Z54" s="1465">
        <f t="shared" si="52"/>
        <v>7</v>
      </c>
      <c r="AA54" s="1465">
        <f t="shared" si="52"/>
        <v>10</v>
      </c>
      <c r="AB54" s="1465">
        <f t="shared" si="52"/>
        <v>20</v>
      </c>
      <c r="AC54" s="1468">
        <f t="shared" si="52"/>
        <v>55.2</v>
      </c>
      <c r="AD54" s="1468">
        <f t="shared" si="52"/>
        <v>138</v>
      </c>
      <c r="AE54" s="1465"/>
      <c r="AF54" s="1465"/>
      <c r="AG54" s="1465">
        <f t="shared" ref="AG54:AM54" si="53">SUM(AG39:AG50)</f>
        <v>42</v>
      </c>
      <c r="AH54" s="1485">
        <f t="shared" si="53"/>
        <v>8800</v>
      </c>
      <c r="AI54" s="1485">
        <f t="shared" si="53"/>
        <v>8200</v>
      </c>
      <c r="AJ54" s="1465">
        <f t="shared" si="53"/>
        <v>29</v>
      </c>
      <c r="AK54" s="1465">
        <f t="shared" si="53"/>
        <v>101.5</v>
      </c>
      <c r="AL54" s="1465">
        <f t="shared" si="53"/>
        <v>4.5</v>
      </c>
      <c r="AM54" s="1465">
        <f t="shared" si="53"/>
        <v>33</v>
      </c>
      <c r="AN54" s="1487">
        <f>SUM(AN39:AN53)</f>
        <v>67</v>
      </c>
      <c r="AO54" s="1487">
        <f>SUM(AO39:AO53)</f>
        <v>20</v>
      </c>
      <c r="AP54" s="1487">
        <f>SUM(AP39:AP53)</f>
        <v>20</v>
      </c>
      <c r="AQ54" s="547"/>
    </row>
    <row r="55" spans="4:43">
      <c r="W55" s="1479">
        <f>+W54-14</f>
        <v>56.666666666666671</v>
      </c>
    </row>
    <row r="56" spans="4:43">
      <c r="AH56" s="1479">
        <f>7650-AH54</f>
        <v>-1150</v>
      </c>
      <c r="AI56" s="1479">
        <f>7650-AI54</f>
        <v>-550</v>
      </c>
      <c r="AJ56" s="1368">
        <f>+AJ54*210000</f>
        <v>6090000</v>
      </c>
      <c r="AN56">
        <f>+AN54/2</f>
        <v>33.5</v>
      </c>
    </row>
    <row r="57" spans="4:43">
      <c r="AI57" s="1479">
        <f>+AI56-800</f>
        <v>-1350</v>
      </c>
      <c r="AJ57" s="1368">
        <f>+AL54*65000</f>
        <v>292500</v>
      </c>
    </row>
    <row r="58" spans="4:43">
      <c r="AJ58" s="1368">
        <f>+AM54*25000</f>
        <v>825000</v>
      </c>
    </row>
    <row r="59" spans="4:43">
      <c r="AJ59" s="1479">
        <f>SUM(AJ56:AJ58)</f>
        <v>7207500</v>
      </c>
    </row>
    <row r="60" spans="4:43">
      <c r="AJ60" s="1479">
        <f>7290000-AJ59</f>
        <v>82500</v>
      </c>
    </row>
  </sheetData>
  <mergeCells count="1">
    <mergeCell ref="AE37:AG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66" firstPageNumber="4294963191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690"/>
  <sheetViews>
    <sheetView topLeftCell="A460" zoomScale="70" zoomScaleNormal="70" workbookViewId="0">
      <selection activeCell="B496" sqref="B496:I496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0.88671875" style="1" customWidth="1"/>
    <col min="4" max="4" width="10" style="1414" customWidth="1"/>
    <col min="5" max="5" width="8.5546875" style="1" customWidth="1"/>
    <col min="6" max="6" width="11" style="1" customWidth="1"/>
    <col min="7" max="7" width="15" style="1" customWidth="1"/>
    <col min="8" max="8" width="15.5546875" style="1" customWidth="1"/>
    <col min="9" max="9" width="16.5546875" style="1" customWidth="1"/>
    <col min="10" max="10" width="12.88671875" style="1" customWidth="1"/>
    <col min="11" max="11" width="22.33203125" style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3" spans="1:9">
      <c r="A3" s="5"/>
      <c r="B3" s="5"/>
      <c r="C3" s="1387"/>
      <c r="D3" s="1402"/>
      <c r="E3" s="5"/>
      <c r="F3" s="5"/>
      <c r="G3" s="6"/>
      <c r="H3" s="5"/>
      <c r="I3" s="5"/>
    </row>
    <row r="5" spans="1:9" ht="28.8">
      <c r="D5" s="1524" t="s">
        <v>1968</v>
      </c>
      <c r="E5" s="1524"/>
      <c r="F5" s="1524"/>
      <c r="G5" s="1524"/>
      <c r="H5" s="1524"/>
      <c r="I5" s="1524"/>
    </row>
    <row r="6" spans="1:9" ht="28.8">
      <c r="A6" s="597"/>
      <c r="B6" s="597"/>
      <c r="C6" s="597"/>
      <c r="D6" s="1514" t="s">
        <v>2151</v>
      </c>
      <c r="E6" s="1514"/>
      <c r="F6" s="1514"/>
      <c r="G6" s="1514"/>
      <c r="H6" s="1514"/>
      <c r="I6" s="1514"/>
    </row>
    <row r="7" spans="1:9" ht="25.8">
      <c r="A7" s="830"/>
      <c r="B7" s="830"/>
      <c r="C7" s="830"/>
      <c r="D7" s="1515" t="s">
        <v>1470</v>
      </c>
      <c r="E7" s="1515"/>
      <c r="F7" s="1515"/>
      <c r="G7" s="1515"/>
      <c r="H7" s="1515"/>
      <c r="I7" s="1515"/>
    </row>
    <row r="8" spans="1:9" ht="15.6">
      <c r="A8" s="769"/>
      <c r="B8" s="769"/>
      <c r="C8" s="1388"/>
      <c r="D8" s="1403"/>
      <c r="E8" s="769"/>
      <c r="F8" s="769"/>
      <c r="G8" s="769"/>
      <c r="H8" s="769"/>
      <c r="I8" s="769"/>
    </row>
    <row r="9" spans="1:9" ht="15.6">
      <c r="A9" s="769"/>
      <c r="B9" s="769"/>
      <c r="C9" s="1388"/>
      <c r="D9" s="1403"/>
      <c r="E9" s="769"/>
      <c r="F9" s="769"/>
      <c r="G9" s="769"/>
      <c r="H9" s="769"/>
      <c r="I9" s="769"/>
    </row>
    <row r="10" spans="1:9" ht="18">
      <c r="A10" s="1527" t="s">
        <v>3</v>
      </c>
      <c r="B10" s="1527" t="s">
        <v>4</v>
      </c>
      <c r="C10" s="1383"/>
      <c r="D10" s="1527" t="s">
        <v>5</v>
      </c>
      <c r="E10" s="1527" t="s">
        <v>6</v>
      </c>
      <c r="F10" s="1527" t="s">
        <v>7</v>
      </c>
      <c r="G10" s="1001" t="s">
        <v>8</v>
      </c>
      <c r="H10" s="1001" t="s">
        <v>9</v>
      </c>
      <c r="I10" s="1001" t="s">
        <v>10</v>
      </c>
    </row>
    <row r="11" spans="1:9" ht="18">
      <c r="A11" s="1528"/>
      <c r="B11" s="1528"/>
      <c r="C11" s="1384"/>
      <c r="D11" s="1528"/>
      <c r="E11" s="1528"/>
      <c r="F11" s="1528"/>
      <c r="G11" s="1002" t="s">
        <v>11</v>
      </c>
      <c r="H11" s="1002" t="s">
        <v>11</v>
      </c>
      <c r="I11" s="1002" t="s">
        <v>11</v>
      </c>
    </row>
    <row r="12" spans="1:9" ht="18">
      <c r="A12" s="1008" t="s">
        <v>12</v>
      </c>
      <c r="B12" s="1019" t="s">
        <v>13</v>
      </c>
      <c r="C12" s="1019"/>
      <c r="D12" s="1020"/>
      <c r="E12" s="1011"/>
      <c r="F12" s="1011"/>
      <c r="G12" s="1136"/>
      <c r="H12" s="1136"/>
      <c r="I12" s="1137"/>
    </row>
    <row r="13" spans="1:9" ht="18">
      <c r="A13" s="1023">
        <v>1</v>
      </c>
      <c r="B13" s="1021" t="s">
        <v>2210</v>
      </c>
      <c r="C13" s="1021"/>
      <c r="D13" s="1020">
        <v>1</v>
      </c>
      <c r="E13" s="1011" t="s">
        <v>44</v>
      </c>
      <c r="F13" s="1011" t="s">
        <v>2137</v>
      </c>
      <c r="G13" s="1136">
        <f>BreakDown!I882</f>
        <v>1233900</v>
      </c>
      <c r="H13" s="1136">
        <f>G13*D13</f>
        <v>1233900</v>
      </c>
      <c r="I13" s="1137"/>
    </row>
    <row r="14" spans="1:9" ht="18">
      <c r="A14" s="1023">
        <v>2</v>
      </c>
      <c r="B14" s="1021" t="s">
        <v>2134</v>
      </c>
      <c r="C14" s="1021"/>
      <c r="D14" s="1020">
        <v>16</v>
      </c>
      <c r="E14" s="1011" t="s">
        <v>44</v>
      </c>
      <c r="F14" s="1011" t="s">
        <v>82</v>
      </c>
      <c r="G14" s="1530" t="s">
        <v>2192</v>
      </c>
      <c r="H14" s="1531"/>
      <c r="I14" s="1137"/>
    </row>
    <row r="15" spans="1:9" ht="18">
      <c r="A15" s="1023">
        <v>3</v>
      </c>
      <c r="B15" s="1021" t="s">
        <v>2135</v>
      </c>
      <c r="C15" s="1021"/>
      <c r="D15" s="1020">
        <v>0.5</v>
      </c>
      <c r="E15" s="1011" t="s">
        <v>245</v>
      </c>
      <c r="F15" s="1011" t="s">
        <v>82</v>
      </c>
      <c r="G15" s="1530" t="s">
        <v>2192</v>
      </c>
      <c r="H15" s="1531"/>
      <c r="I15" s="1137"/>
    </row>
    <row r="16" spans="1:9" ht="18">
      <c r="A16" s="1023"/>
      <c r="B16" s="1021"/>
      <c r="C16" s="1021"/>
      <c r="D16" s="1020"/>
      <c r="E16" s="1011"/>
      <c r="F16" s="1011"/>
      <c r="G16" s="1136"/>
      <c r="H16" s="1136"/>
      <c r="I16" s="1137"/>
    </row>
    <row r="17" spans="1:9" ht="18">
      <c r="A17" s="1008" t="s">
        <v>18</v>
      </c>
      <c r="B17" s="1019" t="s">
        <v>19</v>
      </c>
      <c r="C17" s="1019"/>
      <c r="D17" s="1020"/>
      <c r="E17" s="1011"/>
      <c r="F17" s="1011"/>
      <c r="G17" s="1136"/>
      <c r="H17" s="1136"/>
      <c r="I17" s="1348"/>
    </row>
    <row r="18" spans="1:9" ht="18">
      <c r="A18" s="1023">
        <v>1</v>
      </c>
      <c r="B18" s="1021" t="s">
        <v>2202</v>
      </c>
      <c r="C18" s="1021"/>
      <c r="D18" s="1010">
        <v>1</v>
      </c>
      <c r="E18" s="1011" t="s">
        <v>2003</v>
      </c>
      <c r="F18" s="1011" t="s">
        <v>82</v>
      </c>
      <c r="G18" s="1022">
        <f>1.5*135000</f>
        <v>202500</v>
      </c>
      <c r="H18" s="1022">
        <f>G18</f>
        <v>202500</v>
      </c>
      <c r="I18" s="1348"/>
    </row>
    <row r="19" spans="1:9" ht="18">
      <c r="A19" s="1023">
        <v>2</v>
      </c>
      <c r="B19" s="1021" t="s">
        <v>2206</v>
      </c>
      <c r="C19" s="1021"/>
      <c r="D19" s="1010">
        <v>1</v>
      </c>
      <c r="E19" s="1011" t="s">
        <v>2003</v>
      </c>
      <c r="F19" s="1011" t="s">
        <v>82</v>
      </c>
      <c r="G19" s="1022">
        <f>1.5*90000</f>
        <v>135000</v>
      </c>
      <c r="H19" s="1022">
        <f>G19</f>
        <v>135000</v>
      </c>
      <c r="I19" s="1348"/>
    </row>
    <row r="20" spans="1:9" ht="18">
      <c r="A20" s="1283"/>
      <c r="B20" s="1250"/>
      <c r="C20" s="1250"/>
      <c r="D20" s="1010"/>
      <c r="E20" s="1235"/>
      <c r="F20" s="1229"/>
      <c r="G20" s="1251"/>
      <c r="H20" s="1251"/>
      <c r="I20" s="1348"/>
    </row>
    <row r="21" spans="1:9" ht="18">
      <c r="A21" s="1023"/>
      <c r="B21" s="1024"/>
      <c r="C21" s="1024"/>
      <c r="D21" s="1012"/>
      <c r="E21" s="1011"/>
      <c r="F21" s="1011"/>
      <c r="G21" s="1022"/>
      <c r="H21" s="1022"/>
      <c r="I21" s="1056"/>
    </row>
    <row r="22" spans="1:9" ht="18">
      <c r="A22" s="1025"/>
      <c r="B22" s="1026"/>
      <c r="C22" s="1026"/>
      <c r="D22" s="1407"/>
      <c r="E22" s="1028"/>
      <c r="F22" s="1029"/>
      <c r="G22" s="1029" t="s">
        <v>25</v>
      </c>
      <c r="H22" s="1030"/>
      <c r="I22" s="1018">
        <f>H13+H18+H19+H20</f>
        <v>1571400</v>
      </c>
    </row>
    <row r="23" spans="1:9" ht="18">
      <c r="A23" s="1031"/>
      <c r="B23" s="1032"/>
      <c r="C23" s="1032"/>
      <c r="D23" s="1033"/>
      <c r="E23" s="1033"/>
      <c r="F23" s="1034"/>
      <c r="G23" s="1035" t="s">
        <v>1151</v>
      </c>
      <c r="H23" s="1036"/>
      <c r="I23" s="1037"/>
    </row>
    <row r="24" spans="1:9" ht="18">
      <c r="A24" s="1038"/>
      <c r="B24" s="1039"/>
      <c r="C24" s="1039"/>
      <c r="D24" s="1040"/>
      <c r="E24" s="1040"/>
      <c r="F24" s="1041"/>
      <c r="G24" s="1042"/>
      <c r="H24" s="1043"/>
      <c r="I24" s="1044">
        <f>H22+H23</f>
        <v>0</v>
      </c>
    </row>
    <row r="25" spans="1:9" ht="18">
      <c r="A25" s="1047"/>
      <c r="B25" s="1048"/>
      <c r="C25" s="1048"/>
      <c r="D25" s="1408"/>
      <c r="E25" s="1048"/>
      <c r="F25" s="1048"/>
      <c r="G25" s="1049"/>
      <c r="H25" s="1050" t="s">
        <v>28</v>
      </c>
      <c r="I25" s="1006">
        <f>I22</f>
        <v>1571400</v>
      </c>
    </row>
    <row r="26" spans="1:9" ht="18">
      <c r="A26" s="1051"/>
      <c r="B26" s="1052"/>
      <c r="C26" s="1052"/>
      <c r="D26" s="1409"/>
      <c r="E26" s="1053"/>
      <c r="F26" s="1053"/>
      <c r="G26" s="1054"/>
      <c r="H26" s="1055" t="s">
        <v>30</v>
      </c>
      <c r="I26" s="1056">
        <v>1571400</v>
      </c>
    </row>
    <row r="27" spans="1:9" ht="18">
      <c r="A27" s="1138"/>
      <c r="B27" s="1138"/>
      <c r="C27" s="1138"/>
      <c r="D27" s="1034"/>
      <c r="E27" s="1138"/>
      <c r="F27" s="1138"/>
      <c r="G27" s="1138"/>
      <c r="H27" s="1138"/>
      <c r="I27" s="1139"/>
    </row>
    <row r="28" spans="1:9" ht="18">
      <c r="A28" s="768" t="s">
        <v>1150</v>
      </c>
      <c r="B28" s="1138"/>
      <c r="C28" s="1138"/>
      <c r="D28" s="1034"/>
      <c r="E28" s="1138"/>
      <c r="F28" s="1138"/>
      <c r="G28" s="1138"/>
      <c r="H28" s="1138"/>
      <c r="I28" s="1139"/>
    </row>
    <row r="29" spans="1:9" ht="18">
      <c r="A29" s="1138"/>
      <c r="B29" s="965" t="s">
        <v>2227</v>
      </c>
      <c r="C29" s="965"/>
      <c r="D29" s="1034"/>
      <c r="E29" s="1138"/>
      <c r="F29" s="1138"/>
      <c r="G29" s="1138"/>
      <c r="H29" s="1138"/>
      <c r="I29" s="1139"/>
    </row>
    <row r="30" spans="1:9" ht="18">
      <c r="A30" s="1138"/>
      <c r="B30" s="1138"/>
      <c r="C30" s="1138"/>
      <c r="D30" s="1034"/>
      <c r="E30" s="1138"/>
      <c r="F30" s="1138"/>
      <c r="G30" s="1138"/>
      <c r="H30" s="1138"/>
      <c r="I30" s="1139"/>
    </row>
    <row r="31" spans="1:9" ht="18">
      <c r="A31" s="958"/>
      <c r="B31" s="958"/>
      <c r="C31" s="958"/>
      <c r="D31" s="1401"/>
      <c r="E31" s="958"/>
      <c r="F31" s="958"/>
      <c r="G31" s="958"/>
      <c r="H31" s="1532" t="s">
        <v>2228</v>
      </c>
      <c r="I31" s="1532"/>
    </row>
    <row r="32" spans="1:9" ht="18">
      <c r="A32" s="1532" t="s">
        <v>31</v>
      </c>
      <c r="B32" s="1532"/>
      <c r="C32" s="1385"/>
      <c r="D32" s="1532" t="s">
        <v>32</v>
      </c>
      <c r="E32" s="1532"/>
      <c r="F32" s="1532"/>
      <c r="G32" s="958"/>
      <c r="H32" s="1532" t="s">
        <v>33</v>
      </c>
      <c r="I32" s="1532"/>
    </row>
    <row r="33" spans="1:9" ht="18">
      <c r="A33" s="958"/>
      <c r="B33" s="958"/>
      <c r="C33" s="958"/>
      <c r="D33" s="1401"/>
      <c r="E33" s="958"/>
      <c r="F33" s="958"/>
      <c r="G33" s="958"/>
      <c r="H33" s="958"/>
      <c r="I33" s="958"/>
    </row>
    <row r="34" spans="1:9" ht="18">
      <c r="A34" s="958"/>
      <c r="B34" s="958"/>
      <c r="C34" s="958"/>
      <c r="D34" s="1401"/>
      <c r="E34" s="958"/>
      <c r="F34" s="958"/>
      <c r="G34" s="958"/>
      <c r="H34" s="958"/>
      <c r="I34" s="958"/>
    </row>
    <row r="35" spans="1:9" ht="18">
      <c r="A35" s="958"/>
      <c r="B35" s="958"/>
      <c r="C35" s="958"/>
      <c r="D35" s="1401"/>
      <c r="E35" s="958"/>
      <c r="F35" s="958"/>
      <c r="G35" s="958"/>
      <c r="H35" s="958"/>
      <c r="I35" s="958"/>
    </row>
    <row r="36" spans="1:9" ht="18">
      <c r="A36" s="1529" t="s">
        <v>1622</v>
      </c>
      <c r="B36" s="1529"/>
      <c r="C36" s="1386"/>
      <c r="D36" s="1529" t="s">
        <v>1603</v>
      </c>
      <c r="E36" s="1529"/>
      <c r="F36" s="1529"/>
      <c r="G36" s="958"/>
      <c r="H36" s="1529" t="s">
        <v>1778</v>
      </c>
      <c r="I36" s="1529"/>
    </row>
    <row r="37" spans="1:9" ht="18">
      <c r="A37" s="1532" t="s">
        <v>37</v>
      </c>
      <c r="B37" s="1532"/>
      <c r="C37" s="1385"/>
      <c r="D37" s="1532" t="s">
        <v>1604</v>
      </c>
      <c r="E37" s="1532"/>
      <c r="F37" s="1532"/>
      <c r="G37" s="958"/>
      <c r="H37" s="1532" t="s">
        <v>39</v>
      </c>
      <c r="I37" s="1532"/>
    </row>
    <row r="41" spans="1:9" ht="28.8">
      <c r="D41" s="1524" t="s">
        <v>1968</v>
      </c>
      <c r="E41" s="1524"/>
      <c r="F41" s="1524"/>
      <c r="G41" s="1524"/>
      <c r="H41" s="1524"/>
      <c r="I41" s="1524"/>
    </row>
    <row r="42" spans="1:9" ht="28.8">
      <c r="A42" s="597"/>
      <c r="B42" s="597"/>
      <c r="C42" s="597"/>
      <c r="D42" s="1514" t="s">
        <v>2193</v>
      </c>
      <c r="E42" s="1514"/>
      <c r="F42" s="1514"/>
      <c r="G42" s="1514"/>
      <c r="H42" s="1514"/>
      <c r="I42" s="1514"/>
    </row>
    <row r="43" spans="1:9" ht="25.8">
      <c r="A43" s="830"/>
      <c r="B43" s="830"/>
      <c r="C43" s="830"/>
      <c r="D43" s="1515" t="s">
        <v>2194</v>
      </c>
      <c r="E43" s="1515"/>
      <c r="F43" s="1515"/>
      <c r="G43" s="1515"/>
      <c r="H43" s="1515"/>
      <c r="I43" s="1515"/>
    </row>
    <row r="44" spans="1:9" ht="15.6">
      <c r="A44" s="769"/>
      <c r="B44" s="769"/>
      <c r="C44" s="1388"/>
      <c r="D44" s="1403"/>
      <c r="E44" s="769"/>
      <c r="F44" s="769"/>
      <c r="G44" s="769"/>
      <c r="H44" s="769"/>
      <c r="I44" s="769"/>
    </row>
    <row r="45" spans="1:9" ht="15.6">
      <c r="A45" s="769"/>
      <c r="B45" s="769"/>
      <c r="C45" s="1388"/>
      <c r="D45" s="1403"/>
      <c r="E45" s="769"/>
      <c r="F45" s="769"/>
      <c r="G45" s="769"/>
      <c r="H45" s="769"/>
      <c r="I45" s="769"/>
    </row>
    <row r="46" spans="1:9" ht="18">
      <c r="A46" s="1527" t="s">
        <v>3</v>
      </c>
      <c r="B46" s="1527" t="s">
        <v>4</v>
      </c>
      <c r="C46" s="1383"/>
      <c r="D46" s="1527" t="s">
        <v>5</v>
      </c>
      <c r="E46" s="1527" t="s">
        <v>6</v>
      </c>
      <c r="F46" s="1527" t="s">
        <v>7</v>
      </c>
      <c r="G46" s="1001" t="s">
        <v>8</v>
      </c>
      <c r="H46" s="1001" t="s">
        <v>9</v>
      </c>
      <c r="I46" s="1001" t="s">
        <v>10</v>
      </c>
    </row>
    <row r="47" spans="1:9" ht="18">
      <c r="A47" s="1528"/>
      <c r="B47" s="1528"/>
      <c r="C47" s="1384"/>
      <c r="D47" s="1528"/>
      <c r="E47" s="1528"/>
      <c r="F47" s="1528"/>
      <c r="G47" s="1002" t="s">
        <v>11</v>
      </c>
      <c r="H47" s="1002" t="s">
        <v>11</v>
      </c>
      <c r="I47" s="1002" t="s">
        <v>11</v>
      </c>
    </row>
    <row r="48" spans="1:9" ht="18">
      <c r="A48" s="1008" t="s">
        <v>12</v>
      </c>
      <c r="B48" s="1019" t="s">
        <v>13</v>
      </c>
      <c r="C48" s="1019"/>
      <c r="D48" s="1020"/>
      <c r="E48" s="1011"/>
      <c r="F48" s="1011"/>
      <c r="G48" s="1136"/>
      <c r="H48" s="1136"/>
      <c r="I48" s="1137"/>
    </row>
    <row r="49" spans="1:9" ht="18">
      <c r="A49" s="1023">
        <v>1</v>
      </c>
      <c r="B49" s="1021" t="s">
        <v>2195</v>
      </c>
      <c r="C49" s="1021"/>
      <c r="D49" s="1020">
        <v>1</v>
      </c>
      <c r="E49" s="1011" t="s">
        <v>44</v>
      </c>
      <c r="F49" s="1011" t="s">
        <v>2137</v>
      </c>
      <c r="G49" s="1530" t="s">
        <v>2138</v>
      </c>
      <c r="H49" s="1531"/>
      <c r="I49" s="1137"/>
    </row>
    <row r="50" spans="1:9" ht="18">
      <c r="A50" s="1023">
        <v>2</v>
      </c>
      <c r="B50" s="1021" t="s">
        <v>2134</v>
      </c>
      <c r="C50" s="1021"/>
      <c r="D50" s="1020">
        <v>16</v>
      </c>
      <c r="E50" s="1011" t="s">
        <v>44</v>
      </c>
      <c r="F50" s="1011" t="s">
        <v>82</v>
      </c>
      <c r="G50" s="1355">
        <v>3400</v>
      </c>
      <c r="H50" s="1356">
        <f>G50*D50</f>
        <v>54400</v>
      </c>
      <c r="I50" s="1137"/>
    </row>
    <row r="51" spans="1:9" ht="18">
      <c r="A51" s="1023">
        <v>3</v>
      </c>
      <c r="B51" s="1021" t="s">
        <v>2135</v>
      </c>
      <c r="C51" s="1021"/>
      <c r="D51" s="1020">
        <v>0.5</v>
      </c>
      <c r="E51" s="1011" t="s">
        <v>245</v>
      </c>
      <c r="F51" s="1011" t="s">
        <v>82</v>
      </c>
      <c r="G51" s="1530" t="s">
        <v>2197</v>
      </c>
      <c r="H51" s="1531"/>
      <c r="I51" s="1137"/>
    </row>
    <row r="52" spans="1:9" ht="18">
      <c r="A52" s="1023"/>
      <c r="B52" s="1021"/>
      <c r="C52" s="1021"/>
      <c r="D52" s="1020"/>
      <c r="E52" s="1011"/>
      <c r="F52" s="1011"/>
      <c r="G52" s="1136"/>
      <c r="H52" s="1136"/>
      <c r="I52" s="1137"/>
    </row>
    <row r="53" spans="1:9" ht="18">
      <c r="A53" s="1008" t="s">
        <v>18</v>
      </c>
      <c r="B53" s="1019" t="s">
        <v>19</v>
      </c>
      <c r="C53" s="1019"/>
      <c r="D53" s="1020"/>
      <c r="E53" s="1011"/>
      <c r="F53" s="1011"/>
      <c r="G53" s="1136"/>
      <c r="H53" s="1136"/>
      <c r="I53" s="1348"/>
    </row>
    <row r="54" spans="1:9" ht="18">
      <c r="A54" s="1023">
        <v>1</v>
      </c>
      <c r="B54" s="1021" t="s">
        <v>2202</v>
      </c>
      <c r="C54" s="1021"/>
      <c r="D54" s="1010">
        <v>1</v>
      </c>
      <c r="E54" s="1011" t="s">
        <v>2003</v>
      </c>
      <c r="F54" s="1011" t="s">
        <v>82</v>
      </c>
      <c r="G54" s="1022">
        <f>1.5*135000</f>
        <v>202500</v>
      </c>
      <c r="H54" s="1022">
        <f>G54</f>
        <v>202500</v>
      </c>
      <c r="I54" s="1348"/>
    </row>
    <row r="55" spans="1:9" ht="18">
      <c r="A55" s="1023">
        <v>2</v>
      </c>
      <c r="B55" s="1021" t="s">
        <v>2203</v>
      </c>
      <c r="C55" s="1021"/>
      <c r="D55" s="1010">
        <v>1</v>
      </c>
      <c r="E55" s="1011" t="s">
        <v>2003</v>
      </c>
      <c r="F55" s="1011" t="s">
        <v>82</v>
      </c>
      <c r="G55" s="1022">
        <f>1.5*90000</f>
        <v>135000</v>
      </c>
      <c r="H55" s="1022">
        <f>G55</f>
        <v>135000</v>
      </c>
      <c r="I55" s="1348"/>
    </row>
    <row r="56" spans="1:9" ht="18">
      <c r="A56" s="1283"/>
      <c r="B56" s="1250"/>
      <c r="C56" s="1250"/>
      <c r="D56" s="1010"/>
      <c r="E56" s="1235"/>
      <c r="F56" s="1229"/>
      <c r="G56" s="1251"/>
      <c r="H56" s="1022"/>
      <c r="I56" s="1348"/>
    </row>
    <row r="57" spans="1:9" ht="18">
      <c r="A57" s="1023"/>
      <c r="B57" s="1024"/>
      <c r="C57" s="1024"/>
      <c r="D57" s="1012"/>
      <c r="E57" s="1011"/>
      <c r="F57" s="1011"/>
      <c r="G57" s="1022"/>
      <c r="H57" s="1022"/>
      <c r="I57" s="1056"/>
    </row>
    <row r="58" spans="1:9" ht="18">
      <c r="A58" s="1025"/>
      <c r="B58" s="1026"/>
      <c r="C58" s="1026"/>
      <c r="D58" s="1407"/>
      <c r="E58" s="1028"/>
      <c r="F58" s="1029"/>
      <c r="G58" s="1029" t="s">
        <v>25</v>
      </c>
      <c r="H58" s="1030"/>
      <c r="I58" s="1018">
        <f>H49+H54+H55+H56+H50</f>
        <v>391900</v>
      </c>
    </row>
    <row r="59" spans="1:9" ht="18">
      <c r="A59" s="1031"/>
      <c r="B59" s="1032"/>
      <c r="C59" s="1032"/>
      <c r="D59" s="1033"/>
      <c r="E59" s="1033"/>
      <c r="F59" s="1034"/>
      <c r="G59" s="1035" t="s">
        <v>1151</v>
      </c>
      <c r="H59" s="1036"/>
      <c r="I59" s="1037"/>
    </row>
    <row r="60" spans="1:9" ht="18">
      <c r="A60" s="1038"/>
      <c r="B60" s="1039"/>
      <c r="C60" s="1039"/>
      <c r="D60" s="1040"/>
      <c r="E60" s="1040"/>
      <c r="F60" s="1041"/>
      <c r="G60" s="1042"/>
      <c r="H60" s="1043"/>
      <c r="I60" s="1044">
        <f>H58+H59</f>
        <v>0</v>
      </c>
    </row>
    <row r="61" spans="1:9" ht="18">
      <c r="A61" s="1047"/>
      <c r="B61" s="1048"/>
      <c r="C61" s="1048"/>
      <c r="D61" s="1408"/>
      <c r="E61" s="1048"/>
      <c r="F61" s="1048"/>
      <c r="G61" s="1049"/>
      <c r="H61" s="1050" t="s">
        <v>28</v>
      </c>
      <c r="I61" s="1006">
        <f>I58</f>
        <v>391900</v>
      </c>
    </row>
    <row r="62" spans="1:9" ht="18">
      <c r="A62" s="1051"/>
      <c r="B62" s="1052"/>
      <c r="C62" s="1052"/>
      <c r="D62" s="1409"/>
      <c r="E62" s="1053"/>
      <c r="F62" s="1053"/>
      <c r="G62" s="1054"/>
      <c r="H62" s="1055" t="s">
        <v>30</v>
      </c>
      <c r="I62" s="1056">
        <v>391900</v>
      </c>
    </row>
    <row r="63" spans="1:9" ht="18">
      <c r="A63" s="1138"/>
      <c r="B63" s="1138"/>
      <c r="C63" s="1138"/>
      <c r="D63" s="1034"/>
      <c r="E63" s="1138"/>
      <c r="F63" s="1138"/>
      <c r="G63" s="1138"/>
      <c r="H63" s="1138"/>
      <c r="I63" s="1139"/>
    </row>
    <row r="64" spans="1:9" ht="18">
      <c r="A64" s="768" t="s">
        <v>1150</v>
      </c>
      <c r="B64" s="1138"/>
      <c r="C64" s="1138"/>
      <c r="D64" s="1034"/>
      <c r="E64" s="1138"/>
      <c r="F64" s="1138"/>
      <c r="G64" s="1138"/>
      <c r="H64" s="1138"/>
      <c r="I64" s="1139"/>
    </row>
    <row r="65" spans="1:9" ht="18">
      <c r="A65" s="1138"/>
      <c r="B65" s="965" t="s">
        <v>2207</v>
      </c>
      <c r="C65" s="965"/>
      <c r="D65" s="1034"/>
      <c r="E65" s="1138"/>
      <c r="F65" s="1138"/>
      <c r="G65" s="1138"/>
      <c r="H65" s="1138"/>
      <c r="I65" s="1139"/>
    </row>
    <row r="66" spans="1:9" ht="18">
      <c r="A66" s="1138"/>
      <c r="B66" s="1138"/>
      <c r="C66" s="1138"/>
      <c r="D66" s="1034"/>
      <c r="E66" s="1138"/>
      <c r="F66" s="1138"/>
      <c r="G66" s="1138"/>
      <c r="H66" s="1138"/>
      <c r="I66" s="1139"/>
    </row>
    <row r="67" spans="1:9" ht="18">
      <c r="A67" s="958"/>
      <c r="B67" s="958"/>
      <c r="C67" s="958"/>
      <c r="D67" s="1401"/>
      <c r="E67" s="958"/>
      <c r="F67" s="958"/>
      <c r="G67" s="958"/>
      <c r="H67" s="1532" t="s">
        <v>2229</v>
      </c>
      <c r="I67" s="1532"/>
    </row>
    <row r="68" spans="1:9" ht="18">
      <c r="A68" s="1532" t="s">
        <v>31</v>
      </c>
      <c r="B68" s="1532"/>
      <c r="C68" s="1385"/>
      <c r="D68" s="1532" t="s">
        <v>32</v>
      </c>
      <c r="E68" s="1532"/>
      <c r="F68" s="1532"/>
      <c r="G68" s="958"/>
      <c r="H68" s="1532" t="s">
        <v>33</v>
      </c>
      <c r="I68" s="1532"/>
    </row>
    <row r="69" spans="1:9" ht="18">
      <c r="A69" s="958"/>
      <c r="B69" s="958"/>
      <c r="C69" s="958"/>
      <c r="D69" s="1401"/>
      <c r="E69" s="958"/>
      <c r="F69" s="958"/>
      <c r="G69" s="958"/>
      <c r="H69" s="958"/>
      <c r="I69" s="958"/>
    </row>
    <row r="70" spans="1:9" ht="18">
      <c r="A70" s="958"/>
      <c r="B70" s="958"/>
      <c r="C70" s="958"/>
      <c r="D70" s="1401"/>
      <c r="E70" s="958"/>
      <c r="F70" s="958"/>
      <c r="G70" s="958"/>
      <c r="H70" s="958"/>
      <c r="I70" s="958"/>
    </row>
    <row r="71" spans="1:9" ht="18">
      <c r="A71" s="958"/>
      <c r="B71" s="958"/>
      <c r="C71" s="958"/>
      <c r="D71" s="1401"/>
      <c r="E71" s="958"/>
      <c r="F71" s="958"/>
      <c r="G71" s="958"/>
      <c r="H71" s="958"/>
      <c r="I71" s="958"/>
    </row>
    <row r="72" spans="1:9" ht="18">
      <c r="A72" s="1529" t="s">
        <v>1622</v>
      </c>
      <c r="B72" s="1529"/>
      <c r="C72" s="1386"/>
      <c r="D72" s="1529" t="s">
        <v>1603</v>
      </c>
      <c r="E72" s="1529"/>
      <c r="F72" s="1529"/>
      <c r="G72" s="958"/>
      <c r="H72" s="1529" t="s">
        <v>1778</v>
      </c>
      <c r="I72" s="1529"/>
    </row>
    <row r="73" spans="1:9" ht="18">
      <c r="A73" s="1532" t="s">
        <v>37</v>
      </c>
      <c r="B73" s="1532"/>
      <c r="C73" s="1385"/>
      <c r="D73" s="1532" t="s">
        <v>1604</v>
      </c>
      <c r="E73" s="1532"/>
      <c r="F73" s="1532"/>
      <c r="G73" s="958"/>
      <c r="H73" s="1532" t="s">
        <v>39</v>
      </c>
      <c r="I73" s="1532"/>
    </row>
    <row r="74" spans="1:9" ht="18">
      <c r="A74" s="959"/>
      <c r="B74" s="959"/>
      <c r="C74" s="1385"/>
      <c r="D74" s="1401"/>
      <c r="E74" s="959"/>
      <c r="F74" s="959"/>
      <c r="G74" s="958"/>
      <c r="H74" s="959"/>
      <c r="I74" s="959"/>
    </row>
    <row r="75" spans="1:9" ht="18">
      <c r="A75" s="959"/>
      <c r="B75" s="959"/>
      <c r="C75" s="1385"/>
      <c r="D75" s="1401"/>
      <c r="E75" s="959"/>
      <c r="F75" s="959"/>
      <c r="G75" s="958"/>
      <c r="H75" s="959"/>
      <c r="I75" s="959"/>
    </row>
    <row r="77" spans="1:9" ht="28.8">
      <c r="D77" s="1524" t="s">
        <v>1968</v>
      </c>
      <c r="E77" s="1524"/>
      <c r="F77" s="1524"/>
      <c r="G77" s="1524"/>
      <c r="H77" s="1524"/>
      <c r="I77" s="1524"/>
    </row>
    <row r="78" spans="1:9" ht="28.8">
      <c r="A78" s="597"/>
      <c r="B78" s="597"/>
      <c r="C78" s="597"/>
      <c r="D78" s="1514" t="s">
        <v>2201</v>
      </c>
      <c r="E78" s="1514"/>
      <c r="F78" s="1514"/>
      <c r="G78" s="1514"/>
      <c r="H78" s="1514"/>
      <c r="I78" s="1514"/>
    </row>
    <row r="79" spans="1:9" ht="25.8">
      <c r="A79" s="830"/>
      <c r="B79" s="830"/>
      <c r="C79" s="830"/>
      <c r="D79" s="1515" t="s">
        <v>1594</v>
      </c>
      <c r="E79" s="1515"/>
      <c r="F79" s="1515"/>
      <c r="G79" s="1515"/>
      <c r="H79" s="1515"/>
      <c r="I79" s="1515"/>
    </row>
    <row r="80" spans="1:9" ht="15.6">
      <c r="A80" s="769"/>
      <c r="B80" s="769"/>
      <c r="C80" s="1388"/>
      <c r="D80" s="1403"/>
      <c r="E80" s="769"/>
      <c r="F80" s="769"/>
      <c r="G80" s="769"/>
      <c r="H80" s="769"/>
      <c r="I80" s="769"/>
    </row>
    <row r="81" spans="1:9" ht="15.6">
      <c r="A81" s="769"/>
      <c r="B81" s="769"/>
      <c r="C81" s="1388"/>
      <c r="D81" s="1403"/>
      <c r="E81" s="769"/>
      <c r="F81" s="769"/>
      <c r="G81" s="769"/>
      <c r="H81" s="769"/>
      <c r="I81" s="769"/>
    </row>
    <row r="82" spans="1:9" ht="18">
      <c r="A82" s="1527" t="s">
        <v>3</v>
      </c>
      <c r="B82" s="1527" t="s">
        <v>4</v>
      </c>
      <c r="C82" s="1383"/>
      <c r="D82" s="1527" t="s">
        <v>5</v>
      </c>
      <c r="E82" s="1527" t="s">
        <v>6</v>
      </c>
      <c r="F82" s="1527" t="s">
        <v>7</v>
      </c>
      <c r="G82" s="1001" t="s">
        <v>8</v>
      </c>
      <c r="H82" s="1001" t="s">
        <v>9</v>
      </c>
      <c r="I82" s="1001" t="s">
        <v>10</v>
      </c>
    </row>
    <row r="83" spans="1:9" ht="18">
      <c r="A83" s="1528"/>
      <c r="B83" s="1528"/>
      <c r="C83" s="1384"/>
      <c r="D83" s="1528"/>
      <c r="E83" s="1528"/>
      <c r="F83" s="1528"/>
      <c r="G83" s="1002" t="s">
        <v>11</v>
      </c>
      <c r="H83" s="1002" t="s">
        <v>11</v>
      </c>
      <c r="I83" s="1002" t="s">
        <v>11</v>
      </c>
    </row>
    <row r="84" spans="1:9" ht="18">
      <c r="A84" s="1008" t="s">
        <v>12</v>
      </c>
      <c r="B84" s="1019" t="s">
        <v>13</v>
      </c>
      <c r="C84" s="1019"/>
      <c r="D84" s="1020"/>
      <c r="E84" s="1011"/>
      <c r="F84" s="1011"/>
      <c r="G84" s="1136"/>
      <c r="H84" s="1136"/>
      <c r="I84" s="1137"/>
    </row>
    <row r="85" spans="1:9" ht="18">
      <c r="A85" s="1023">
        <v>1</v>
      </c>
      <c r="B85" s="1021" t="s">
        <v>2199</v>
      </c>
      <c r="C85" s="1021"/>
      <c r="D85" s="1020">
        <v>1</v>
      </c>
      <c r="E85" s="1011" t="s">
        <v>44</v>
      </c>
      <c r="F85" s="1011" t="s">
        <v>2137</v>
      </c>
      <c r="G85" s="1530" t="s">
        <v>2200</v>
      </c>
      <c r="H85" s="1531"/>
      <c r="I85" s="1137"/>
    </row>
    <row r="86" spans="1:9" ht="18">
      <c r="A86" s="1023">
        <v>2</v>
      </c>
      <c r="B86" s="1021" t="s">
        <v>2134</v>
      </c>
      <c r="C86" s="1021"/>
      <c r="D86" s="1020">
        <v>16</v>
      </c>
      <c r="E86" s="1011" t="s">
        <v>44</v>
      </c>
      <c r="F86" s="1011" t="s">
        <v>82</v>
      </c>
      <c r="G86" s="1355">
        <v>3400</v>
      </c>
      <c r="H86" s="1356">
        <f>G86*D86</f>
        <v>54400</v>
      </c>
      <c r="I86" s="1137"/>
    </row>
    <row r="87" spans="1:9" ht="18">
      <c r="A87" s="1023">
        <v>3</v>
      </c>
      <c r="B87" s="1021" t="s">
        <v>2135</v>
      </c>
      <c r="C87" s="1021"/>
      <c r="D87" s="1020">
        <v>0.5</v>
      </c>
      <c r="E87" s="1011" t="s">
        <v>245</v>
      </c>
      <c r="F87" s="1011" t="s">
        <v>82</v>
      </c>
      <c r="G87" s="1530" t="s">
        <v>2200</v>
      </c>
      <c r="H87" s="1531"/>
      <c r="I87" s="1137"/>
    </row>
    <row r="88" spans="1:9" ht="18">
      <c r="A88" s="1023"/>
      <c r="B88" s="1021"/>
      <c r="C88" s="1021"/>
      <c r="D88" s="1020"/>
      <c r="E88" s="1011"/>
      <c r="F88" s="1011"/>
      <c r="G88" s="1136"/>
      <c r="H88" s="1136"/>
      <c r="I88" s="1137"/>
    </row>
    <row r="89" spans="1:9" ht="18">
      <c r="A89" s="1008" t="s">
        <v>18</v>
      </c>
      <c r="B89" s="1019" t="s">
        <v>19</v>
      </c>
      <c r="C89" s="1019"/>
      <c r="D89" s="1020"/>
      <c r="E89" s="1011"/>
      <c r="F89" s="1011"/>
      <c r="G89" s="1136"/>
      <c r="H89" s="1136"/>
      <c r="I89" s="1348"/>
    </row>
    <row r="90" spans="1:9" ht="18">
      <c r="A90" s="1023">
        <v>1</v>
      </c>
      <c r="B90" s="1021" t="s">
        <v>2202</v>
      </c>
      <c r="C90" s="1021"/>
      <c r="D90" s="1010">
        <v>1</v>
      </c>
      <c r="E90" s="1011" t="s">
        <v>2003</v>
      </c>
      <c r="F90" s="1011" t="s">
        <v>82</v>
      </c>
      <c r="G90" s="1022">
        <f>1.5*135000</f>
        <v>202500</v>
      </c>
      <c r="H90" s="1022">
        <f>G90</f>
        <v>202500</v>
      </c>
      <c r="I90" s="1348"/>
    </row>
    <row r="91" spans="1:9" ht="18">
      <c r="A91" s="1023">
        <v>2</v>
      </c>
      <c r="B91" s="1021" t="s">
        <v>2203</v>
      </c>
      <c r="C91" s="1021"/>
      <c r="D91" s="1010">
        <v>1</v>
      </c>
      <c r="E91" s="1011" t="s">
        <v>2003</v>
      </c>
      <c r="F91" s="1011" t="s">
        <v>82</v>
      </c>
      <c r="G91" s="1022">
        <f>1.5*90000</f>
        <v>135000</v>
      </c>
      <c r="H91" s="1022">
        <f>G91</f>
        <v>135000</v>
      </c>
      <c r="I91" s="1348"/>
    </row>
    <row r="92" spans="1:9" ht="18">
      <c r="A92" s="1283"/>
      <c r="B92" s="1250"/>
      <c r="C92" s="1250"/>
      <c r="D92" s="1010"/>
      <c r="E92" s="1235"/>
      <c r="F92" s="1229"/>
      <c r="G92" s="1251"/>
      <c r="H92" s="1022"/>
      <c r="I92" s="1348"/>
    </row>
    <row r="93" spans="1:9" ht="18">
      <c r="A93" s="1023"/>
      <c r="B93" s="1024"/>
      <c r="C93" s="1024"/>
      <c r="D93" s="1012"/>
      <c r="E93" s="1011"/>
      <c r="F93" s="1011"/>
      <c r="G93" s="1022"/>
      <c r="H93" s="1022"/>
      <c r="I93" s="1056"/>
    </row>
    <row r="94" spans="1:9" ht="18">
      <c r="A94" s="1025"/>
      <c r="B94" s="1026"/>
      <c r="C94" s="1026"/>
      <c r="D94" s="1407"/>
      <c r="E94" s="1028"/>
      <c r="F94" s="1029"/>
      <c r="G94" s="1029" t="s">
        <v>25</v>
      </c>
      <c r="H94" s="1030"/>
      <c r="I94" s="1018">
        <f>(H92+H91+H90+H86)</f>
        <v>391900</v>
      </c>
    </row>
    <row r="95" spans="1:9" ht="18">
      <c r="A95" s="1031"/>
      <c r="B95" s="1032"/>
      <c r="C95" s="1032"/>
      <c r="D95" s="1033"/>
      <c r="E95" s="1033"/>
      <c r="F95" s="1034"/>
      <c r="G95" s="1035" t="s">
        <v>1151</v>
      </c>
      <c r="H95" s="1036"/>
      <c r="I95" s="1037"/>
    </row>
    <row r="96" spans="1:9" ht="18">
      <c r="A96" s="1038"/>
      <c r="B96" s="1039"/>
      <c r="C96" s="1039"/>
      <c r="D96" s="1040"/>
      <c r="E96" s="1040"/>
      <c r="F96" s="1041"/>
      <c r="G96" s="1042"/>
      <c r="H96" s="1043"/>
      <c r="I96" s="1044">
        <f>H94+H95</f>
        <v>0</v>
      </c>
    </row>
    <row r="97" spans="1:9" ht="18">
      <c r="A97" s="1047"/>
      <c r="B97" s="1048"/>
      <c r="C97" s="1048"/>
      <c r="D97" s="1408"/>
      <c r="E97" s="1048"/>
      <c r="F97" s="1048"/>
      <c r="G97" s="1049"/>
      <c r="H97" s="1050" t="s">
        <v>28</v>
      </c>
      <c r="I97" s="1006">
        <f>I94</f>
        <v>391900</v>
      </c>
    </row>
    <row r="98" spans="1:9" ht="18">
      <c r="A98" s="1051"/>
      <c r="B98" s="1052"/>
      <c r="C98" s="1052"/>
      <c r="D98" s="1409"/>
      <c r="E98" s="1053"/>
      <c r="F98" s="1053"/>
      <c r="G98" s="1054"/>
      <c r="H98" s="1055" t="s">
        <v>30</v>
      </c>
      <c r="I98" s="1056">
        <v>391900</v>
      </c>
    </row>
    <row r="99" spans="1:9" ht="18">
      <c r="A99" s="1138"/>
      <c r="B99" s="1138"/>
      <c r="C99" s="1138"/>
      <c r="D99" s="1034"/>
      <c r="E99" s="1138"/>
      <c r="F99" s="1138"/>
      <c r="G99" s="1138"/>
      <c r="H99" s="1138"/>
      <c r="I99" s="1139"/>
    </row>
    <row r="100" spans="1:9" ht="18">
      <c r="A100" s="768" t="s">
        <v>1150</v>
      </c>
      <c r="B100" s="1138"/>
      <c r="C100" s="1138"/>
      <c r="D100" s="1034"/>
      <c r="E100" s="1138"/>
      <c r="F100" s="1138"/>
      <c r="G100" s="1138"/>
      <c r="H100" s="1138"/>
      <c r="I100" s="1139"/>
    </row>
    <row r="101" spans="1:9" ht="18">
      <c r="A101" s="1138"/>
      <c r="B101" s="965" t="s">
        <v>2208</v>
      </c>
      <c r="C101" s="965"/>
      <c r="D101" s="1034"/>
      <c r="E101" s="1138"/>
      <c r="F101" s="1138"/>
      <c r="G101" s="1138"/>
      <c r="H101" s="1138"/>
      <c r="I101" s="1139"/>
    </row>
    <row r="102" spans="1:9" ht="18">
      <c r="A102" s="1138"/>
      <c r="B102" s="1138"/>
      <c r="C102" s="1138"/>
      <c r="D102" s="1034"/>
      <c r="E102" s="1138"/>
      <c r="F102" s="1138"/>
      <c r="G102" s="1138"/>
      <c r="H102" s="1138"/>
      <c r="I102" s="1139"/>
    </row>
    <row r="103" spans="1:9" ht="18">
      <c r="A103" s="958"/>
      <c r="B103" s="958"/>
      <c r="C103" s="958"/>
      <c r="D103" s="1401"/>
      <c r="E103" s="958"/>
      <c r="F103" s="958"/>
      <c r="G103" s="958"/>
      <c r="H103" s="1532" t="s">
        <v>2229</v>
      </c>
      <c r="I103" s="1532"/>
    </row>
    <row r="104" spans="1:9" ht="18">
      <c r="A104" s="1532" t="s">
        <v>31</v>
      </c>
      <c r="B104" s="1532"/>
      <c r="C104" s="1385"/>
      <c r="D104" s="1532" t="s">
        <v>32</v>
      </c>
      <c r="E104" s="1532"/>
      <c r="F104" s="1532"/>
      <c r="G104" s="958"/>
      <c r="H104" s="1532" t="s">
        <v>33</v>
      </c>
      <c r="I104" s="1532"/>
    </row>
    <row r="105" spans="1:9" ht="18">
      <c r="A105" s="958"/>
      <c r="B105" s="958"/>
      <c r="C105" s="958"/>
      <c r="D105" s="1401"/>
      <c r="E105" s="958"/>
      <c r="F105" s="958"/>
      <c r="G105" s="958"/>
      <c r="H105" s="958"/>
      <c r="I105" s="958"/>
    </row>
    <row r="106" spans="1:9" ht="18">
      <c r="A106" s="958"/>
      <c r="B106" s="958"/>
      <c r="C106" s="958"/>
      <c r="D106" s="1401"/>
      <c r="E106" s="958"/>
      <c r="F106" s="958"/>
      <c r="G106" s="958"/>
      <c r="H106" s="958"/>
      <c r="I106" s="958"/>
    </row>
    <row r="107" spans="1:9" ht="18">
      <c r="A107" s="958"/>
      <c r="B107" s="958"/>
      <c r="C107" s="958"/>
      <c r="D107" s="1401"/>
      <c r="E107" s="958"/>
      <c r="F107" s="958"/>
      <c r="G107" s="958"/>
      <c r="H107" s="958"/>
      <c r="I107" s="958"/>
    </row>
    <row r="108" spans="1:9" ht="18">
      <c r="A108" s="1529" t="s">
        <v>1622</v>
      </c>
      <c r="B108" s="1529"/>
      <c r="C108" s="1386"/>
      <c r="D108" s="1529" t="s">
        <v>1603</v>
      </c>
      <c r="E108" s="1529"/>
      <c r="F108" s="1529"/>
      <c r="G108" s="958"/>
      <c r="H108" s="1529" t="s">
        <v>1778</v>
      </c>
      <c r="I108" s="1529"/>
    </row>
    <row r="109" spans="1:9" ht="18">
      <c r="A109" s="1532" t="s">
        <v>37</v>
      </c>
      <c r="B109" s="1532"/>
      <c r="C109" s="1385"/>
      <c r="D109" s="1532" t="s">
        <v>1604</v>
      </c>
      <c r="E109" s="1532"/>
      <c r="F109" s="1532"/>
      <c r="G109" s="958"/>
      <c r="H109" s="1532" t="s">
        <v>39</v>
      </c>
      <c r="I109" s="1532"/>
    </row>
    <row r="110" spans="1:9" ht="18">
      <c r="A110" s="959"/>
      <c r="B110" s="959"/>
      <c r="C110" s="1385"/>
      <c r="D110" s="1401"/>
      <c r="E110" s="959"/>
      <c r="F110" s="959"/>
      <c r="G110" s="958"/>
      <c r="H110" s="959"/>
      <c r="I110" s="959"/>
    </row>
    <row r="111" spans="1:9" ht="18">
      <c r="A111" s="1354"/>
      <c r="B111" s="1354"/>
      <c r="C111" s="1386"/>
      <c r="D111" s="1400"/>
      <c r="E111" s="1354"/>
      <c r="F111" s="1354"/>
      <c r="G111" s="958"/>
      <c r="H111" s="1354"/>
      <c r="I111" s="1354"/>
    </row>
    <row r="112" spans="1:9" ht="18">
      <c r="A112" s="1532"/>
      <c r="B112" s="1532"/>
      <c r="C112" s="1385"/>
      <c r="D112" s="1532"/>
      <c r="E112" s="1532"/>
      <c r="F112" s="1532"/>
      <c r="G112" s="958"/>
      <c r="H112" s="1532"/>
      <c r="I112" s="1532"/>
    </row>
    <row r="113" spans="1:9" ht="28.8">
      <c r="D113" s="1524" t="s">
        <v>1968</v>
      </c>
      <c r="E113" s="1524"/>
      <c r="F113" s="1524"/>
      <c r="G113" s="1524"/>
      <c r="H113" s="1524"/>
      <c r="I113" s="1524"/>
    </row>
    <row r="114" spans="1:9" ht="28.8">
      <c r="A114" s="597"/>
      <c r="B114" s="597"/>
      <c r="C114" s="597"/>
      <c r="D114" s="1514" t="s">
        <v>2196</v>
      </c>
      <c r="E114" s="1514"/>
      <c r="F114" s="1514"/>
      <c r="G114" s="1514"/>
      <c r="H114" s="1514"/>
      <c r="I114" s="1514"/>
    </row>
    <row r="115" spans="1:9" ht="25.8">
      <c r="A115" s="830"/>
      <c r="B115" s="830"/>
      <c r="C115" s="830"/>
      <c r="D115" s="1515" t="s">
        <v>2194</v>
      </c>
      <c r="E115" s="1515"/>
      <c r="F115" s="1515"/>
      <c r="G115" s="1515"/>
      <c r="H115" s="1515"/>
      <c r="I115" s="1515"/>
    </row>
    <row r="116" spans="1:9" ht="15.6">
      <c r="A116" s="769"/>
      <c r="B116" s="769"/>
      <c r="C116" s="1388"/>
      <c r="D116" s="1403"/>
      <c r="E116" s="769"/>
      <c r="F116" s="769"/>
      <c r="G116" s="769"/>
      <c r="H116" s="769"/>
      <c r="I116" s="769"/>
    </row>
    <row r="117" spans="1:9" ht="15.6">
      <c r="A117" s="769"/>
      <c r="B117" s="769"/>
      <c r="C117" s="1388"/>
      <c r="D117" s="1403"/>
      <c r="E117" s="769"/>
      <c r="F117" s="769"/>
      <c r="G117" s="769"/>
      <c r="H117" s="769"/>
      <c r="I117" s="769"/>
    </row>
    <row r="118" spans="1:9" ht="18">
      <c r="A118" s="1527" t="s">
        <v>3</v>
      </c>
      <c r="B118" s="1527" t="s">
        <v>4</v>
      </c>
      <c r="C118" s="1383"/>
      <c r="D118" s="1527" t="s">
        <v>5</v>
      </c>
      <c r="E118" s="1527" t="s">
        <v>6</v>
      </c>
      <c r="F118" s="1527" t="s">
        <v>7</v>
      </c>
      <c r="G118" s="1001" t="s">
        <v>8</v>
      </c>
      <c r="H118" s="1001" t="s">
        <v>9</v>
      </c>
      <c r="I118" s="1001" t="s">
        <v>10</v>
      </c>
    </row>
    <row r="119" spans="1:9" ht="18">
      <c r="A119" s="1528"/>
      <c r="B119" s="1528"/>
      <c r="C119" s="1384"/>
      <c r="D119" s="1528"/>
      <c r="E119" s="1528"/>
      <c r="F119" s="1528"/>
      <c r="G119" s="1002" t="s">
        <v>11</v>
      </c>
      <c r="H119" s="1002" t="s">
        <v>11</v>
      </c>
      <c r="I119" s="1002" t="s">
        <v>11</v>
      </c>
    </row>
    <row r="120" spans="1:9" ht="18">
      <c r="A120" s="1008" t="s">
        <v>12</v>
      </c>
      <c r="B120" s="1019" t="s">
        <v>13</v>
      </c>
      <c r="C120" s="1019"/>
      <c r="D120" s="1020"/>
      <c r="E120" s="1011"/>
      <c r="F120" s="1011"/>
      <c r="G120" s="1136"/>
      <c r="H120" s="1136"/>
      <c r="I120" s="1137"/>
    </row>
    <row r="121" spans="1:9" ht="18">
      <c r="A121" s="1023">
        <v>1</v>
      </c>
      <c r="B121" s="1021" t="s">
        <v>2152</v>
      </c>
      <c r="C121" s="1021"/>
      <c r="D121" s="1020">
        <v>1</v>
      </c>
      <c r="E121" s="1011" t="s">
        <v>44</v>
      </c>
      <c r="F121" s="1011" t="s">
        <v>2137</v>
      </c>
      <c r="G121" s="1136">
        <f>+BreakDown!I904</f>
        <v>1297500</v>
      </c>
      <c r="H121" s="1136">
        <f>G121*D121</f>
        <v>1297500</v>
      </c>
      <c r="I121" s="1137"/>
    </row>
    <row r="122" spans="1:9" ht="18">
      <c r="A122" s="1023">
        <v>2</v>
      </c>
      <c r="B122" s="1021" t="s">
        <v>2134</v>
      </c>
      <c r="C122" s="1021"/>
      <c r="D122" s="1020">
        <v>16</v>
      </c>
      <c r="E122" s="1011" t="s">
        <v>44</v>
      </c>
      <c r="F122" s="1011" t="s">
        <v>82</v>
      </c>
      <c r="G122" s="1355">
        <v>3400</v>
      </c>
      <c r="H122" s="1356">
        <f>G122*D122</f>
        <v>54400</v>
      </c>
      <c r="I122" s="1137"/>
    </row>
    <row r="123" spans="1:9" ht="18">
      <c r="A123" s="1023">
        <v>3</v>
      </c>
      <c r="B123" s="1021" t="s">
        <v>2135</v>
      </c>
      <c r="C123" s="1021"/>
      <c r="D123" s="1020">
        <v>0.5</v>
      </c>
      <c r="E123" s="1011" t="s">
        <v>245</v>
      </c>
      <c r="F123" s="1011" t="s">
        <v>82</v>
      </c>
      <c r="G123" s="1530" t="s">
        <v>2197</v>
      </c>
      <c r="H123" s="1531"/>
      <c r="I123" s="1137"/>
    </row>
    <row r="124" spans="1:9" ht="18">
      <c r="A124" s="1023"/>
      <c r="B124" s="1021"/>
      <c r="C124" s="1021"/>
      <c r="D124" s="1020"/>
      <c r="E124" s="1011"/>
      <c r="F124" s="1011"/>
      <c r="G124" s="1136"/>
      <c r="H124" s="1136"/>
      <c r="I124" s="1137"/>
    </row>
    <row r="125" spans="1:9" ht="18">
      <c r="A125" s="1008" t="s">
        <v>18</v>
      </c>
      <c r="B125" s="1019" t="s">
        <v>19</v>
      </c>
      <c r="C125" s="1019"/>
      <c r="D125" s="1020"/>
      <c r="E125" s="1011"/>
      <c r="F125" s="1011"/>
      <c r="G125" s="1136"/>
      <c r="H125" s="1136"/>
      <c r="I125" s="1348"/>
    </row>
    <row r="126" spans="1:9" ht="18">
      <c r="A126" s="1023">
        <v>1</v>
      </c>
      <c r="B126" s="1021" t="s">
        <v>2116</v>
      </c>
      <c r="C126" s="1021"/>
      <c r="D126" s="1010">
        <v>1</v>
      </c>
      <c r="E126" s="1011" t="s">
        <v>2003</v>
      </c>
      <c r="F126" s="1011" t="s">
        <v>82</v>
      </c>
      <c r="G126" s="1022">
        <v>135000</v>
      </c>
      <c r="H126" s="1022">
        <f>G126*D126</f>
        <v>135000</v>
      </c>
      <c r="I126" s="1348"/>
    </row>
    <row r="127" spans="1:9" ht="18">
      <c r="A127" s="1023">
        <v>2</v>
      </c>
      <c r="B127" s="1021" t="s">
        <v>2117</v>
      </c>
      <c r="C127" s="1021"/>
      <c r="D127" s="1010">
        <v>2</v>
      </c>
      <c r="E127" s="1011" t="s">
        <v>2003</v>
      </c>
      <c r="F127" s="1011" t="s">
        <v>82</v>
      </c>
      <c r="G127" s="1022">
        <v>90000</v>
      </c>
      <c r="H127" s="1022">
        <f>G127*D127</f>
        <v>180000</v>
      </c>
      <c r="I127" s="1348"/>
    </row>
    <row r="128" spans="1:9" ht="18">
      <c r="A128" s="1283">
        <v>3</v>
      </c>
      <c r="B128" s="1250" t="s">
        <v>2092</v>
      </c>
      <c r="C128" s="1250"/>
      <c r="D128" s="1010">
        <v>1</v>
      </c>
      <c r="E128" s="1235" t="s">
        <v>138</v>
      </c>
      <c r="F128" s="1229" t="s">
        <v>16</v>
      </c>
      <c r="G128" s="1251">
        <v>55000</v>
      </c>
      <c r="H128" s="1251">
        <f>G128*D128</f>
        <v>55000</v>
      </c>
      <c r="I128" s="1348"/>
    </row>
    <row r="129" spans="1:9" ht="18">
      <c r="A129" s="1023"/>
      <c r="B129" s="1024"/>
      <c r="C129" s="1024"/>
      <c r="D129" s="1012"/>
      <c r="E129" s="1011"/>
      <c r="F129" s="1011"/>
      <c r="G129" s="1022"/>
      <c r="H129" s="1022"/>
      <c r="I129" s="1056"/>
    </row>
    <row r="130" spans="1:9" ht="18">
      <c r="A130" s="1025"/>
      <c r="B130" s="1026"/>
      <c r="C130" s="1026"/>
      <c r="D130" s="1407"/>
      <c r="E130" s="1028"/>
      <c r="F130" s="1029"/>
      <c r="G130" s="1029" t="s">
        <v>25</v>
      </c>
      <c r="H130" s="1030"/>
      <c r="I130" s="1018">
        <f>(H121+H122)+(H128+H127+H126)</f>
        <v>1721900</v>
      </c>
    </row>
    <row r="131" spans="1:9" ht="18">
      <c r="A131" s="1031"/>
      <c r="B131" s="1032"/>
      <c r="C131" s="1032"/>
      <c r="D131" s="1033"/>
      <c r="E131" s="1033"/>
      <c r="F131" s="1034"/>
      <c r="G131" s="1035" t="s">
        <v>1151</v>
      </c>
      <c r="H131" s="1036"/>
      <c r="I131" s="1037"/>
    </row>
    <row r="132" spans="1:9" ht="18">
      <c r="A132" s="1038"/>
      <c r="B132" s="1039"/>
      <c r="C132" s="1039"/>
      <c r="D132" s="1040"/>
      <c r="E132" s="1040"/>
      <c r="F132" s="1041"/>
      <c r="G132" s="1042"/>
      <c r="H132" s="1043"/>
      <c r="I132" s="1044">
        <f>H130+H131</f>
        <v>0</v>
      </c>
    </row>
    <row r="133" spans="1:9" ht="18">
      <c r="A133" s="1047"/>
      <c r="B133" s="1048"/>
      <c r="C133" s="1048"/>
      <c r="D133" s="1408"/>
      <c r="E133" s="1048"/>
      <c r="F133" s="1048"/>
      <c r="G133" s="1049"/>
      <c r="H133" s="1050" t="s">
        <v>28</v>
      </c>
      <c r="I133" s="1006">
        <f>I130</f>
        <v>1721900</v>
      </c>
    </row>
    <row r="134" spans="1:9" ht="18">
      <c r="A134" s="1051"/>
      <c r="B134" s="1052"/>
      <c r="C134" s="1052"/>
      <c r="D134" s="1409"/>
      <c r="E134" s="1053"/>
      <c r="F134" s="1053"/>
      <c r="G134" s="1054"/>
      <c r="H134" s="1055" t="s">
        <v>30</v>
      </c>
      <c r="I134" s="1056">
        <v>1487900</v>
      </c>
    </row>
    <row r="135" spans="1:9" ht="18">
      <c r="A135" s="1138"/>
      <c r="B135" s="1138"/>
      <c r="C135" s="1138"/>
      <c r="D135" s="1034"/>
      <c r="E135" s="1138"/>
      <c r="F135" s="1138"/>
      <c r="G135" s="1138"/>
      <c r="H135" s="1138"/>
      <c r="I135" s="1139"/>
    </row>
    <row r="136" spans="1:9" ht="18">
      <c r="A136" s="768" t="s">
        <v>1150</v>
      </c>
      <c r="B136" s="1138"/>
      <c r="C136" s="1138"/>
      <c r="D136" s="1034"/>
      <c r="E136" s="1138"/>
      <c r="F136" s="1138"/>
      <c r="G136" s="1138"/>
      <c r="H136" s="1138"/>
      <c r="I136" s="1139"/>
    </row>
    <row r="137" spans="1:9" ht="18">
      <c r="A137" s="1138"/>
      <c r="B137" s="965" t="s">
        <v>2198</v>
      </c>
      <c r="C137" s="965"/>
      <c r="D137" s="1034"/>
      <c r="E137" s="1138"/>
      <c r="F137" s="1138"/>
      <c r="G137" s="1138"/>
      <c r="H137" s="1138"/>
      <c r="I137" s="1139"/>
    </row>
    <row r="138" spans="1:9" ht="18">
      <c r="A138" s="1138"/>
      <c r="B138" s="1138"/>
      <c r="C138" s="1138"/>
      <c r="D138" s="1034"/>
      <c r="E138" s="1138"/>
      <c r="F138" s="1138"/>
      <c r="G138" s="1138"/>
      <c r="H138" s="1138"/>
      <c r="I138" s="1139"/>
    </row>
    <row r="139" spans="1:9" ht="18">
      <c r="A139" s="958"/>
      <c r="B139" s="958"/>
      <c r="C139" s="958"/>
      <c r="D139" s="1401"/>
      <c r="E139" s="958"/>
      <c r="F139" s="958"/>
      <c r="G139" s="958"/>
      <c r="H139" s="1532" t="s">
        <v>2185</v>
      </c>
      <c r="I139" s="1532"/>
    </row>
    <row r="140" spans="1:9" ht="18">
      <c r="A140" s="1532" t="s">
        <v>31</v>
      </c>
      <c r="B140" s="1532"/>
      <c r="C140" s="1385"/>
      <c r="D140" s="1532" t="s">
        <v>32</v>
      </c>
      <c r="E140" s="1532"/>
      <c r="F140" s="1532"/>
      <c r="G140" s="958"/>
      <c r="H140" s="1532" t="s">
        <v>33</v>
      </c>
      <c r="I140" s="1532"/>
    </row>
    <row r="141" spans="1:9" ht="18">
      <c r="A141" s="958"/>
      <c r="B141" s="958"/>
      <c r="C141" s="958"/>
      <c r="D141" s="1401"/>
      <c r="E141" s="958"/>
      <c r="F141" s="958"/>
      <c r="G141" s="958"/>
      <c r="H141" s="958"/>
      <c r="I141" s="958"/>
    </row>
    <row r="142" spans="1:9" ht="18">
      <c r="A142" s="958"/>
      <c r="B142" s="958"/>
      <c r="C142" s="958"/>
      <c r="D142" s="1401"/>
      <c r="E142" s="958"/>
      <c r="F142" s="958"/>
      <c r="G142" s="958"/>
      <c r="H142" s="958"/>
      <c r="I142" s="958"/>
    </row>
    <row r="143" spans="1:9" ht="18">
      <c r="A143" s="958"/>
      <c r="B143" s="958"/>
      <c r="C143" s="958"/>
      <c r="D143" s="1401"/>
      <c r="E143" s="958"/>
      <c r="F143" s="958"/>
      <c r="G143" s="958"/>
      <c r="H143" s="958"/>
      <c r="I143" s="958"/>
    </row>
    <row r="144" spans="1:9" ht="18">
      <c r="A144" s="1529" t="s">
        <v>1622</v>
      </c>
      <c r="B144" s="1529"/>
      <c r="C144" s="1386"/>
      <c r="D144" s="1529" t="s">
        <v>1603</v>
      </c>
      <c r="E144" s="1529"/>
      <c r="F144" s="1529"/>
      <c r="G144" s="958"/>
      <c r="H144" s="1529" t="s">
        <v>1778</v>
      </c>
      <c r="I144" s="1529"/>
    </row>
    <row r="145" spans="1:14" ht="18">
      <c r="A145" s="1532" t="s">
        <v>37</v>
      </c>
      <c r="B145" s="1532"/>
      <c r="C145" s="1385"/>
      <c r="D145" s="1532" t="s">
        <v>1604</v>
      </c>
      <c r="E145" s="1532"/>
      <c r="F145" s="1532"/>
      <c r="G145" s="958"/>
      <c r="H145" s="1532" t="s">
        <v>39</v>
      </c>
      <c r="I145" s="1532"/>
      <c r="N145" s="1" t="s">
        <v>2277</v>
      </c>
    </row>
    <row r="151" spans="1:14" ht="33.6">
      <c r="A151" s="597"/>
      <c r="B151" s="1513" t="s">
        <v>235</v>
      </c>
      <c r="C151" s="1513"/>
      <c r="D151" s="1513"/>
      <c r="E151" s="1513"/>
      <c r="F151" s="1513"/>
      <c r="G151" s="1513"/>
      <c r="H151" s="1513"/>
      <c r="I151" s="1513"/>
    </row>
    <row r="152" spans="1:14" ht="24.75" customHeight="1">
      <c r="A152" s="597"/>
      <c r="B152" s="1514" t="s">
        <v>1984</v>
      </c>
      <c r="C152" s="1514"/>
      <c r="D152" s="1514"/>
      <c r="E152" s="1514"/>
      <c r="F152" s="1514"/>
      <c r="G152" s="1514"/>
      <c r="H152" s="1514"/>
      <c r="I152" s="1514"/>
    </row>
    <row r="153" spans="1:14" ht="25.8">
      <c r="A153" s="830"/>
      <c r="B153" s="1515" t="s">
        <v>2255</v>
      </c>
      <c r="C153" s="1515"/>
      <c r="D153" s="1515"/>
      <c r="E153" s="1515"/>
      <c r="F153" s="1515"/>
      <c r="G153" s="1515"/>
      <c r="H153" s="1515"/>
      <c r="I153" s="1515"/>
    </row>
    <row r="154" spans="1:14" ht="15.6">
      <c r="A154" s="769"/>
      <c r="B154" s="769"/>
      <c r="C154" s="1388"/>
      <c r="D154" s="1403"/>
      <c r="E154" s="769"/>
      <c r="F154" s="769"/>
      <c r="G154" s="769"/>
      <c r="H154" s="769"/>
      <c r="I154" s="769"/>
    </row>
    <row r="155" spans="1:14" ht="15.6">
      <c r="A155" s="1516" t="s">
        <v>3</v>
      </c>
      <c r="B155" s="1518" t="s">
        <v>4</v>
      </c>
      <c r="C155" s="1470"/>
      <c r="D155" s="1516" t="s">
        <v>5</v>
      </c>
      <c r="E155" s="1516" t="s">
        <v>6</v>
      </c>
      <c r="F155" s="1516" t="s">
        <v>7</v>
      </c>
      <c r="G155" s="770" t="s">
        <v>8</v>
      </c>
      <c r="H155" s="770" t="s">
        <v>9</v>
      </c>
      <c r="I155" s="770" t="s">
        <v>10</v>
      </c>
    </row>
    <row r="156" spans="1:14" ht="15.6">
      <c r="A156" s="1517"/>
      <c r="B156" s="1520"/>
      <c r="C156" s="1471"/>
      <c r="D156" s="1517"/>
      <c r="E156" s="1517"/>
      <c r="F156" s="1517"/>
      <c r="G156" s="771" t="s">
        <v>11</v>
      </c>
      <c r="H156" s="771" t="s">
        <v>11</v>
      </c>
      <c r="I156" s="771" t="s">
        <v>11</v>
      </c>
    </row>
    <row r="157" spans="1:14" ht="15.6">
      <c r="A157" s="770" t="s">
        <v>12</v>
      </c>
      <c r="B157" s="1393" t="s">
        <v>364</v>
      </c>
      <c r="C157" s="1390"/>
      <c r="D157" s="1369"/>
      <c r="E157" s="774"/>
      <c r="F157" s="774"/>
      <c r="G157" s="774"/>
      <c r="H157" s="775"/>
      <c r="I157" s="776"/>
    </row>
    <row r="158" spans="1:14" ht="15.6">
      <c r="A158" s="780">
        <v>1</v>
      </c>
      <c r="B158" s="820" t="s">
        <v>2259</v>
      </c>
      <c r="C158" s="1391"/>
      <c r="D158" s="779">
        <f>6.5 *2</f>
        <v>13</v>
      </c>
      <c r="E158" s="780" t="s">
        <v>2249</v>
      </c>
      <c r="F158" s="780" t="s">
        <v>16</v>
      </c>
      <c r="G158" s="791">
        <v>17500</v>
      </c>
      <c r="H158" s="791">
        <f>+G158*D158</f>
        <v>227500</v>
      </c>
      <c r="I158" s="971"/>
      <c r="M158" s="1">
        <f>280000/6</f>
        <v>46666.666666666664</v>
      </c>
    </row>
    <row r="159" spans="1:14" ht="15.6">
      <c r="A159" s="780">
        <f>+A158+1</f>
        <v>2</v>
      </c>
      <c r="B159" s="820" t="s">
        <v>2251</v>
      </c>
      <c r="C159" s="1391"/>
      <c r="D159" s="779">
        <f>1.5*2</f>
        <v>3</v>
      </c>
      <c r="E159" s="780" t="s">
        <v>2249</v>
      </c>
      <c r="F159" s="780" t="s">
        <v>16</v>
      </c>
      <c r="G159" s="791">
        <v>17500</v>
      </c>
      <c r="H159" s="791">
        <f>+G159*D159</f>
        <v>52500</v>
      </c>
      <c r="I159" s="971"/>
    </row>
    <row r="160" spans="1:14" ht="15.6">
      <c r="A160" s="780">
        <f t="shared" ref="A160:A167" si="0">+A159+1</f>
        <v>3</v>
      </c>
      <c r="B160" s="820" t="s">
        <v>2250</v>
      </c>
      <c r="C160" s="1391"/>
      <c r="D160" s="779">
        <v>1</v>
      </c>
      <c r="E160" s="780" t="s">
        <v>2261</v>
      </c>
      <c r="F160" s="780" t="s">
        <v>16</v>
      </c>
      <c r="G160" s="791">
        <v>36000</v>
      </c>
      <c r="H160" s="791">
        <f t="shared" ref="H160:H168" si="1">+G160*D160</f>
        <v>36000</v>
      </c>
      <c r="I160" s="971"/>
      <c r="K160" s="1">
        <f>24*3*2</f>
        <v>144</v>
      </c>
    </row>
    <row r="161" spans="1:11" ht="15.6">
      <c r="A161" s="780">
        <f t="shared" si="0"/>
        <v>4</v>
      </c>
      <c r="B161" s="820" t="s">
        <v>2262</v>
      </c>
      <c r="C161" s="1391"/>
      <c r="D161" s="779">
        <v>6</v>
      </c>
      <c r="E161" s="780" t="s">
        <v>245</v>
      </c>
      <c r="F161" s="780" t="s">
        <v>16</v>
      </c>
      <c r="G161" s="791">
        <v>160000</v>
      </c>
      <c r="H161" s="791">
        <f>G161*D161</f>
        <v>960000</v>
      </c>
      <c r="I161" s="971"/>
    </row>
    <row r="162" spans="1:11" ht="15.6">
      <c r="A162" s="780">
        <f t="shared" si="0"/>
        <v>5</v>
      </c>
      <c r="B162" s="820" t="s">
        <v>2263</v>
      </c>
      <c r="C162" s="1391"/>
      <c r="D162" s="779">
        <f>0.5*2</f>
        <v>1</v>
      </c>
      <c r="E162" s="780" t="s">
        <v>245</v>
      </c>
      <c r="F162" s="780" t="s">
        <v>16</v>
      </c>
      <c r="G162" s="791">
        <v>53600</v>
      </c>
      <c r="H162" s="791">
        <f>G162*D162</f>
        <v>53600</v>
      </c>
      <c r="I162" s="971"/>
    </row>
    <row r="163" spans="1:11" ht="21">
      <c r="A163" s="780">
        <f t="shared" si="0"/>
        <v>6</v>
      </c>
      <c r="B163" s="820" t="s">
        <v>2264</v>
      </c>
      <c r="C163" s="1391"/>
      <c r="D163" s="779">
        <f>2*2</f>
        <v>4</v>
      </c>
      <c r="E163" s="780" t="s">
        <v>44</v>
      </c>
      <c r="F163" s="780" t="s">
        <v>16</v>
      </c>
      <c r="G163" s="791">
        <v>43000</v>
      </c>
      <c r="H163" s="791">
        <f t="shared" si="1"/>
        <v>172000</v>
      </c>
      <c r="I163" s="971"/>
      <c r="K163" s="1141">
        <f>24*10*0.5</f>
        <v>120</v>
      </c>
    </row>
    <row r="164" spans="1:11" ht="15.6">
      <c r="A164" s="780">
        <f t="shared" si="0"/>
        <v>7</v>
      </c>
      <c r="B164" s="820" t="s">
        <v>2265</v>
      </c>
      <c r="C164" s="1391"/>
      <c r="D164" s="779">
        <v>12</v>
      </c>
      <c r="E164" s="780" t="s">
        <v>179</v>
      </c>
      <c r="F164" s="780" t="s">
        <v>16</v>
      </c>
      <c r="G164" s="791">
        <v>46000</v>
      </c>
      <c r="H164" s="791">
        <f t="shared" ref="H164:H166" si="2">+G164*D164</f>
        <v>552000</v>
      </c>
      <c r="I164" s="971"/>
      <c r="K164" s="1">
        <f>24*3*2</f>
        <v>144</v>
      </c>
    </row>
    <row r="165" spans="1:11" ht="15.6">
      <c r="A165" s="780">
        <f t="shared" si="0"/>
        <v>8</v>
      </c>
      <c r="B165" s="820" t="s">
        <v>2252</v>
      </c>
      <c r="C165" s="1391"/>
      <c r="D165" s="779">
        <f>2*2</f>
        <v>4</v>
      </c>
      <c r="E165" s="780" t="s">
        <v>132</v>
      </c>
      <c r="F165" s="780" t="s">
        <v>16</v>
      </c>
      <c r="G165" s="791">
        <v>15000</v>
      </c>
      <c r="H165" s="791">
        <f t="shared" si="2"/>
        <v>60000</v>
      </c>
      <c r="I165" s="971"/>
      <c r="K165" s="1">
        <f>24*3*2</f>
        <v>144</v>
      </c>
    </row>
    <row r="166" spans="1:11" ht="15.6">
      <c r="A166" s="780">
        <f t="shared" si="0"/>
        <v>9</v>
      </c>
      <c r="B166" s="820" t="s">
        <v>2253</v>
      </c>
      <c r="C166" s="1391"/>
      <c r="D166" s="779">
        <f>2*2</f>
        <v>4</v>
      </c>
      <c r="E166" s="780" t="s">
        <v>132</v>
      </c>
      <c r="F166" s="780" t="s">
        <v>16</v>
      </c>
      <c r="G166" s="791">
        <v>8000</v>
      </c>
      <c r="H166" s="791">
        <f t="shared" si="2"/>
        <v>32000</v>
      </c>
      <c r="I166" s="971"/>
      <c r="K166" s="1">
        <f>24*3*2</f>
        <v>144</v>
      </c>
    </row>
    <row r="167" spans="1:11" ht="15.6">
      <c r="A167" s="780">
        <f t="shared" si="0"/>
        <v>10</v>
      </c>
      <c r="B167" s="820" t="s">
        <v>2258</v>
      </c>
      <c r="C167" s="1391"/>
      <c r="D167" s="1389">
        <v>1</v>
      </c>
      <c r="E167" s="780"/>
      <c r="F167" s="780" t="s">
        <v>51</v>
      </c>
      <c r="G167" s="791">
        <v>100000</v>
      </c>
      <c r="H167" s="791">
        <f t="shared" si="1"/>
        <v>100000</v>
      </c>
      <c r="I167" s="971"/>
      <c r="K167" s="1">
        <f>24*3*2</f>
        <v>144</v>
      </c>
    </row>
    <row r="168" spans="1:11" ht="15.6">
      <c r="A168" s="777">
        <v>11</v>
      </c>
      <c r="B168" s="820" t="s">
        <v>2260</v>
      </c>
      <c r="C168" s="1391"/>
      <c r="D168" s="779">
        <v>1</v>
      </c>
      <c r="E168" s="780" t="s">
        <v>2261</v>
      </c>
      <c r="F168" s="780" t="s">
        <v>16</v>
      </c>
      <c r="G168" s="781">
        <v>56000</v>
      </c>
      <c r="H168" s="781">
        <f t="shared" si="1"/>
        <v>56000</v>
      </c>
      <c r="I168" s="1133"/>
      <c r="K168" s="1">
        <f>10*3*2</f>
        <v>60</v>
      </c>
    </row>
    <row r="169" spans="1:11" ht="15.6">
      <c r="A169" s="814"/>
      <c r="B169" s="820"/>
      <c r="C169" s="1391"/>
      <c r="D169" s="782"/>
      <c r="E169" s="780"/>
      <c r="F169" s="780"/>
      <c r="G169" s="781"/>
      <c r="H169" s="817"/>
      <c r="I169" s="818">
        <f>SUM(H158:H169)</f>
        <v>2301600</v>
      </c>
    </row>
    <row r="170" spans="1:11" ht="15.6">
      <c r="A170" s="786" t="s">
        <v>18</v>
      </c>
      <c r="B170" s="1393" t="s">
        <v>19</v>
      </c>
      <c r="C170" s="1390"/>
      <c r="D170" s="1369"/>
      <c r="E170" s="1370"/>
      <c r="F170" s="1370"/>
      <c r="G170" s="1371"/>
      <c r="H170" s="781"/>
      <c r="I170" s="1133"/>
      <c r="K170" s="1">
        <f>21*3*2</f>
        <v>126</v>
      </c>
    </row>
    <row r="171" spans="1:11" ht="15.6">
      <c r="A171" s="790">
        <v>1</v>
      </c>
      <c r="B171" s="820" t="s">
        <v>2230</v>
      </c>
      <c r="C171" s="1391"/>
      <c r="D171" s="779">
        <v>2</v>
      </c>
      <c r="E171" s="780" t="s">
        <v>1878</v>
      </c>
      <c r="F171" s="780" t="s">
        <v>373</v>
      </c>
      <c r="G171" s="788">
        <v>135000</v>
      </c>
      <c r="H171" s="788">
        <f>G171*D171</f>
        <v>270000</v>
      </c>
      <c r="I171" s="789"/>
    </row>
    <row r="172" spans="1:11" ht="15.6">
      <c r="A172" s="790">
        <f>A171+1</f>
        <v>2</v>
      </c>
      <c r="B172" s="820" t="s">
        <v>2273</v>
      </c>
      <c r="C172" s="1391"/>
      <c r="D172" s="779">
        <v>2</v>
      </c>
      <c r="E172" s="780" t="s">
        <v>2274</v>
      </c>
      <c r="F172" s="780" t="s">
        <v>373</v>
      </c>
      <c r="G172" s="788">
        <v>90000</v>
      </c>
      <c r="H172" s="788">
        <f>G172*D172</f>
        <v>180000</v>
      </c>
      <c r="I172" s="789"/>
    </row>
    <row r="173" spans="1:11" ht="15.6">
      <c r="A173" s="790"/>
      <c r="B173" s="1394"/>
      <c r="C173" s="1392"/>
      <c r="D173" s="791"/>
      <c r="E173" s="780"/>
      <c r="F173" s="780"/>
      <c r="G173" s="788"/>
      <c r="H173" s="788"/>
      <c r="I173" s="807">
        <f>SUM(H171:H172)</f>
        <v>450000</v>
      </c>
    </row>
    <row r="174" spans="1:11" ht="15.6">
      <c r="A174" s="793"/>
      <c r="B174" s="783"/>
      <c r="C174" s="783"/>
      <c r="D174" s="1410"/>
      <c r="E174" s="795"/>
      <c r="F174" s="811"/>
      <c r="G174" s="811" t="s">
        <v>25</v>
      </c>
      <c r="H174" s="813"/>
      <c r="I174" s="810">
        <f>I169+I173</f>
        <v>2751600</v>
      </c>
    </row>
    <row r="175" spans="1:11" ht="15.6">
      <c r="A175" s="820"/>
      <c r="B175" s="821"/>
      <c r="C175" s="821"/>
      <c r="D175" s="822"/>
      <c r="E175" s="822"/>
      <c r="F175" s="823"/>
      <c r="G175" s="819"/>
      <c r="H175" s="964"/>
      <c r="I175" s="1372"/>
    </row>
    <row r="176" spans="1:11" ht="15.6">
      <c r="A176" s="796"/>
      <c r="B176" s="797"/>
      <c r="C176" s="797"/>
      <c r="D176" s="784"/>
      <c r="E176" s="784"/>
      <c r="F176" s="785"/>
      <c r="G176" s="812"/>
      <c r="H176" s="798"/>
      <c r="I176" s="826"/>
    </row>
    <row r="177" spans="1:9" ht="15.6">
      <c r="A177" s="799"/>
      <c r="B177" s="800" t="s">
        <v>549</v>
      </c>
      <c r="C177" s="800"/>
      <c r="D177" s="1411"/>
      <c r="E177" s="800"/>
      <c r="F177" s="800"/>
      <c r="G177" s="801"/>
      <c r="H177" s="828" t="s">
        <v>28</v>
      </c>
      <c r="I177" s="775">
        <f>I174</f>
        <v>2751600</v>
      </c>
    </row>
    <row r="178" spans="1:9" ht="15.6">
      <c r="A178" s="802"/>
      <c r="B178" s="803" t="s">
        <v>2275</v>
      </c>
      <c r="C178" s="803"/>
      <c r="D178" s="1412"/>
      <c r="E178" s="804"/>
      <c r="F178" s="804"/>
      <c r="G178" s="805"/>
      <c r="H178" s="829" t="s">
        <v>30</v>
      </c>
      <c r="I178" s="807">
        <f>ROUND(I177,-3)</f>
        <v>2752000</v>
      </c>
    </row>
    <row r="179" spans="1:9" ht="15.6">
      <c r="A179" s="49"/>
      <c r="B179" s="49"/>
      <c r="C179" s="49"/>
      <c r="D179" s="823"/>
      <c r="E179" s="49"/>
      <c r="F179" s="49"/>
      <c r="G179" s="49"/>
      <c r="H179" s="49"/>
      <c r="I179" s="50"/>
    </row>
    <row r="180" spans="1:9" ht="15.6">
      <c r="A180" s="51"/>
      <c r="B180" s="51"/>
      <c r="C180" s="51"/>
      <c r="D180" s="1399"/>
      <c r="E180" s="51"/>
      <c r="F180" s="51"/>
      <c r="G180" s="51"/>
      <c r="H180" s="1511" t="s">
        <v>2276</v>
      </c>
      <c r="I180" s="1511"/>
    </row>
    <row r="181" spans="1:9" ht="15.6">
      <c r="A181" s="1511" t="s">
        <v>31</v>
      </c>
      <c r="B181" s="1511"/>
      <c r="C181" s="1379"/>
      <c r="D181" s="1511" t="s">
        <v>32</v>
      </c>
      <c r="E181" s="1511"/>
      <c r="F181" s="1511"/>
      <c r="G181" s="51"/>
      <c r="H181" s="1511" t="s">
        <v>33</v>
      </c>
      <c r="I181" s="1511"/>
    </row>
    <row r="182" spans="1:9" ht="15.6">
      <c r="A182" s="51"/>
      <c r="B182" s="51"/>
      <c r="C182" s="51"/>
      <c r="D182" s="1399"/>
      <c r="E182" s="51"/>
      <c r="F182" s="51"/>
      <c r="G182" s="51"/>
      <c r="H182" s="51"/>
      <c r="I182" s="51"/>
    </row>
    <row r="183" spans="1:9" ht="15.6">
      <c r="A183" s="51"/>
      <c r="B183" s="51"/>
      <c r="C183" s="51"/>
      <c r="D183" s="1399"/>
      <c r="E183" s="51"/>
      <c r="F183" s="51"/>
      <c r="G183" s="51"/>
      <c r="H183" s="51"/>
      <c r="I183" s="51"/>
    </row>
    <row r="184" spans="1:9" ht="15.6">
      <c r="A184" s="51"/>
      <c r="B184" s="51"/>
      <c r="C184" s="51"/>
      <c r="D184" s="1399"/>
      <c r="E184" s="51"/>
      <c r="F184" s="51"/>
      <c r="G184" s="51"/>
      <c r="H184" s="51"/>
      <c r="I184" s="51"/>
    </row>
    <row r="185" spans="1:9" ht="15.6">
      <c r="A185" s="1512" t="s">
        <v>2256</v>
      </c>
      <c r="B185" s="1512"/>
      <c r="C185" s="1380"/>
      <c r="D185" s="1512" t="s">
        <v>2248</v>
      </c>
      <c r="E185" s="1512"/>
      <c r="F185" s="1512"/>
      <c r="G185" s="51"/>
      <c r="H185" s="1512" t="s">
        <v>2257</v>
      </c>
      <c r="I185" s="1512"/>
    </row>
    <row r="186" spans="1:9" ht="15.6">
      <c r="A186" s="1511" t="s">
        <v>2247</v>
      </c>
      <c r="B186" s="1511"/>
      <c r="C186" s="1379"/>
      <c r="D186" s="1511" t="s">
        <v>1604</v>
      </c>
      <c r="E186" s="1511"/>
      <c r="F186" s="1511"/>
      <c r="G186" s="51"/>
      <c r="H186" s="1511" t="s">
        <v>39</v>
      </c>
      <c r="I186" s="1511"/>
    </row>
    <row r="187" spans="1:9" ht="15.6">
      <c r="A187" s="808"/>
      <c r="B187" s="808"/>
      <c r="C187" s="808"/>
      <c r="D187" s="1413"/>
      <c r="E187" s="808"/>
      <c r="F187" s="808"/>
      <c r="G187" s="808"/>
      <c r="H187" s="808"/>
      <c r="I187" s="808"/>
    </row>
    <row r="190" spans="1:9" ht="33.75" customHeight="1">
      <c r="A190" s="1513" t="s">
        <v>1705</v>
      </c>
      <c r="B190" s="1513"/>
      <c r="C190" s="1513"/>
      <c r="D190" s="1513"/>
      <c r="E190" s="1513"/>
      <c r="F190" s="1513"/>
      <c r="G190" s="1513"/>
      <c r="H190" s="1513"/>
      <c r="I190" s="1513"/>
    </row>
    <row r="191" spans="1:9" ht="28.5" customHeight="1">
      <c r="A191" s="1514" t="s">
        <v>2266</v>
      </c>
      <c r="B191" s="1514"/>
      <c r="C191" s="1514"/>
      <c r="D191" s="1514"/>
      <c r="E191" s="1514"/>
      <c r="F191" s="1514"/>
      <c r="G191" s="1514"/>
      <c r="H191" s="1514"/>
      <c r="I191" s="1514"/>
    </row>
    <row r="192" spans="1:9" ht="15.6">
      <c r="A192" s="1373"/>
      <c r="B192" s="1373"/>
      <c r="C192" s="1388"/>
      <c r="D192" s="1403"/>
      <c r="E192" s="1373"/>
      <c r="F192" s="1373"/>
      <c r="G192" s="1373"/>
      <c r="H192" s="1373"/>
      <c r="I192" s="1373"/>
    </row>
    <row r="193" spans="1:13" ht="15.6">
      <c r="A193" s="1516" t="s">
        <v>3</v>
      </c>
      <c r="B193" s="1516" t="s">
        <v>2267</v>
      </c>
      <c r="C193" s="1381"/>
      <c r="D193" s="1516" t="s">
        <v>5</v>
      </c>
      <c r="E193" s="1516" t="s">
        <v>6</v>
      </c>
      <c r="F193" s="1516" t="s">
        <v>7</v>
      </c>
      <c r="G193" s="770" t="s">
        <v>8</v>
      </c>
      <c r="H193" s="770" t="s">
        <v>9</v>
      </c>
      <c r="I193" s="770" t="s">
        <v>10</v>
      </c>
    </row>
    <row r="194" spans="1:13" ht="15.6">
      <c r="A194" s="1517"/>
      <c r="B194" s="1517"/>
      <c r="C194" s="1382"/>
      <c r="D194" s="1517"/>
      <c r="E194" s="1517"/>
      <c r="F194" s="1517"/>
      <c r="G194" s="771" t="s">
        <v>11</v>
      </c>
      <c r="H194" s="771" t="s">
        <v>11</v>
      </c>
      <c r="I194" s="771" t="s">
        <v>11</v>
      </c>
    </row>
    <row r="195" spans="1:13" ht="15.6">
      <c r="A195" s="770" t="s">
        <v>12</v>
      </c>
      <c r="B195" s="772" t="s">
        <v>364</v>
      </c>
      <c r="C195" s="772"/>
      <c r="D195" s="1369"/>
      <c r="E195" s="774"/>
      <c r="F195" s="774"/>
      <c r="G195" s="774"/>
      <c r="H195" s="775"/>
      <c r="I195" s="776"/>
    </row>
    <row r="196" spans="1:13" s="1378" customFormat="1" ht="91.5" customHeight="1">
      <c r="A196" s="1374">
        <v>1</v>
      </c>
      <c r="B196" s="1509" t="s">
        <v>2268</v>
      </c>
      <c r="C196" s="1510"/>
      <c r="D196" s="1375">
        <v>1</v>
      </c>
      <c r="E196" s="1374" t="s">
        <v>334</v>
      </c>
      <c r="F196" s="1374" t="s">
        <v>51</v>
      </c>
      <c r="G196" s="1376">
        <v>4750000</v>
      </c>
      <c r="H196" s="1376">
        <f>+G196*D196</f>
        <v>4750000</v>
      </c>
      <c r="I196" s="1377"/>
      <c r="M196" s="1378">
        <f>280000/6</f>
        <v>46666.666666666664</v>
      </c>
    </row>
    <row r="197" spans="1:13" ht="15.6">
      <c r="A197" s="780">
        <f>+A196+1</f>
        <v>2</v>
      </c>
      <c r="B197" s="778" t="s">
        <v>2269</v>
      </c>
      <c r="C197" s="778"/>
      <c r="D197" s="779">
        <v>1</v>
      </c>
      <c r="E197" s="780" t="s">
        <v>2270</v>
      </c>
      <c r="F197" s="780" t="s">
        <v>51</v>
      </c>
      <c r="G197" s="791">
        <v>300000</v>
      </c>
      <c r="H197" s="791">
        <f>+G197</f>
        <v>300000</v>
      </c>
      <c r="I197" s="971"/>
    </row>
    <row r="198" spans="1:13" ht="15.6">
      <c r="A198" s="814"/>
      <c r="B198" s="778"/>
      <c r="C198" s="778"/>
      <c r="D198" s="782"/>
      <c r="E198" s="780"/>
      <c r="F198" s="780"/>
      <c r="G198" s="781"/>
      <c r="H198" s="817"/>
      <c r="I198" s="818">
        <f>SUM(H196:H198)</f>
        <v>5050000</v>
      </c>
    </row>
    <row r="199" spans="1:13" ht="15.6">
      <c r="A199" s="799"/>
      <c r="B199" s="800" t="s">
        <v>549</v>
      </c>
      <c r="C199" s="800"/>
      <c r="D199" s="1411"/>
      <c r="E199" s="800"/>
      <c r="F199" s="800"/>
      <c r="G199" s="801"/>
      <c r="H199" s="828" t="s">
        <v>28</v>
      </c>
      <c r="I199" s="775">
        <f>+I198</f>
        <v>5050000</v>
      </c>
    </row>
    <row r="200" spans="1:13" ht="15.6">
      <c r="A200" s="802"/>
      <c r="B200" s="803" t="s">
        <v>2271</v>
      </c>
      <c r="C200" s="803"/>
      <c r="D200" s="1412"/>
      <c r="E200" s="804"/>
      <c r="F200" s="804"/>
      <c r="G200" s="805"/>
      <c r="H200" s="829" t="s">
        <v>30</v>
      </c>
      <c r="I200" s="807">
        <f>ROUND(I199,-3)</f>
        <v>5050000</v>
      </c>
    </row>
    <row r="201" spans="1:13" ht="15.6">
      <c r="A201" s="49"/>
      <c r="B201" s="49"/>
      <c r="C201" s="49"/>
      <c r="D201" s="823"/>
      <c r="E201" s="49"/>
      <c r="F201" s="49"/>
      <c r="G201" s="49"/>
      <c r="H201" s="49"/>
      <c r="I201" s="50"/>
    </row>
    <row r="202" spans="1:13" ht="15.6">
      <c r="A202" s="51"/>
      <c r="B202" s="51"/>
      <c r="C202" s="51"/>
      <c r="D202" s="1399"/>
      <c r="E202" s="51"/>
      <c r="F202" s="51"/>
      <c r="G202" s="51"/>
      <c r="H202" s="1511" t="s">
        <v>2254</v>
      </c>
      <c r="I202" s="1511"/>
    </row>
    <row r="203" spans="1:13" ht="15.6">
      <c r="A203" s="1511" t="s">
        <v>31</v>
      </c>
      <c r="B203" s="1511"/>
      <c r="C203" s="1379"/>
      <c r="D203" s="1511" t="s">
        <v>32</v>
      </c>
      <c r="E203" s="1511"/>
      <c r="F203" s="1511"/>
      <c r="G203" s="51"/>
      <c r="H203" s="1511" t="s">
        <v>33</v>
      </c>
      <c r="I203" s="1511"/>
    </row>
    <row r="204" spans="1:13" ht="15.6">
      <c r="A204" s="51"/>
      <c r="B204" s="51"/>
      <c r="C204" s="51"/>
      <c r="D204" s="1399"/>
      <c r="E204" s="51"/>
      <c r="F204" s="51"/>
      <c r="G204" s="51"/>
      <c r="H204" s="51"/>
      <c r="I204" s="51"/>
    </row>
    <row r="205" spans="1:13" ht="15.6">
      <c r="A205" s="51"/>
      <c r="B205" s="51"/>
      <c r="C205" s="51"/>
      <c r="D205" s="1399"/>
      <c r="E205" s="51"/>
      <c r="F205" s="51"/>
      <c r="G205" s="51"/>
      <c r="H205" s="51"/>
      <c r="I205" s="51"/>
    </row>
    <row r="206" spans="1:13" ht="15.6">
      <c r="A206" s="51"/>
      <c r="B206" s="51"/>
      <c r="C206" s="51"/>
      <c r="D206" s="1399"/>
      <c r="E206" s="51"/>
      <c r="F206" s="51"/>
      <c r="G206" s="51"/>
      <c r="H206" s="51"/>
      <c r="I206" s="51"/>
    </row>
    <row r="207" spans="1:13" ht="15.6">
      <c r="A207" s="1512" t="s">
        <v>2256</v>
      </c>
      <c r="B207" s="1512"/>
      <c r="C207" s="1380"/>
      <c r="D207" s="1512" t="s">
        <v>2272</v>
      </c>
      <c r="E207" s="1512"/>
      <c r="F207" s="1512"/>
      <c r="G207" s="51"/>
      <c r="H207" s="1512" t="s">
        <v>2257</v>
      </c>
      <c r="I207" s="1512"/>
    </row>
    <row r="208" spans="1:13" ht="15.6">
      <c r="A208" s="1511" t="s">
        <v>2247</v>
      </c>
      <c r="B208" s="1511"/>
      <c r="C208" s="1379"/>
      <c r="D208" s="1511" t="s">
        <v>2235</v>
      </c>
      <c r="E208" s="1511"/>
      <c r="F208" s="1511"/>
      <c r="G208" s="51"/>
      <c r="H208" s="1511" t="s">
        <v>39</v>
      </c>
      <c r="I208" s="1511"/>
    </row>
    <row r="209" spans="1:14" ht="15.6">
      <c r="A209" s="808"/>
      <c r="B209" s="808"/>
      <c r="C209" s="808"/>
      <c r="D209" s="1413"/>
      <c r="E209" s="808"/>
      <c r="F209" s="808"/>
      <c r="G209" s="808"/>
      <c r="H209" s="808"/>
      <c r="I209" s="808"/>
    </row>
    <row r="211" spans="1:14" ht="28.8">
      <c r="A211" s="1524" t="s">
        <v>1705</v>
      </c>
      <c r="B211" s="1524"/>
      <c r="C211" s="1524"/>
      <c r="D211" s="1524"/>
      <c r="E211" s="1524"/>
      <c r="F211" s="1524"/>
      <c r="G211" s="1524"/>
      <c r="H211" s="1524"/>
      <c r="I211" s="1524"/>
    </row>
    <row r="212" spans="1:14" s="1141" customFormat="1" ht="24.75" customHeight="1">
      <c r="A212" s="830" t="s">
        <v>2278</v>
      </c>
      <c r="C212" s="1525" t="s">
        <v>2280</v>
      </c>
      <c r="D212" s="1525"/>
      <c r="E212" s="1525"/>
      <c r="F212" s="1525"/>
      <c r="G212" s="1525"/>
      <c r="H212" s="1525"/>
      <c r="I212" s="1525"/>
    </row>
    <row r="213" spans="1:14" s="1141" customFormat="1" ht="21">
      <c r="A213" s="830" t="s">
        <v>1208</v>
      </c>
      <c r="C213" s="1526" t="s">
        <v>2279</v>
      </c>
      <c r="D213" s="1526"/>
      <c r="E213" s="1526"/>
      <c r="F213" s="1526"/>
      <c r="G213" s="1526"/>
      <c r="H213" s="1526"/>
      <c r="I213" s="1526"/>
    </row>
    <row r="214" spans="1:14" ht="15.6">
      <c r="A214" s="1388"/>
      <c r="B214" s="1388"/>
      <c r="C214" s="1388"/>
      <c r="D214" s="1403"/>
      <c r="E214" s="1388"/>
      <c r="F214" s="1388"/>
      <c r="G214" s="1388"/>
      <c r="H214" s="1388"/>
      <c r="I214" s="1388"/>
    </row>
    <row r="215" spans="1:14" ht="15.6">
      <c r="A215" s="1516" t="s">
        <v>3</v>
      </c>
      <c r="B215" s="1518" t="s">
        <v>4</v>
      </c>
      <c r="C215" s="1519"/>
      <c r="D215" s="1516" t="s">
        <v>5</v>
      </c>
      <c r="E215" s="1516" t="s">
        <v>6</v>
      </c>
      <c r="F215" s="1516" t="s">
        <v>7</v>
      </c>
      <c r="G215" s="770" t="s">
        <v>8</v>
      </c>
      <c r="H215" s="770" t="s">
        <v>9</v>
      </c>
      <c r="I215" s="770" t="s">
        <v>10</v>
      </c>
    </row>
    <row r="216" spans="1:14" ht="15.6">
      <c r="A216" s="1517"/>
      <c r="B216" s="1520"/>
      <c r="C216" s="1521"/>
      <c r="D216" s="1517"/>
      <c r="E216" s="1517"/>
      <c r="F216" s="1517"/>
      <c r="G216" s="771" t="s">
        <v>11</v>
      </c>
      <c r="H216" s="771" t="s">
        <v>11</v>
      </c>
      <c r="I216" s="771" t="s">
        <v>11</v>
      </c>
    </row>
    <row r="217" spans="1:14" ht="15.6">
      <c r="A217" s="770" t="s">
        <v>12</v>
      </c>
      <c r="B217" s="1393" t="s">
        <v>364</v>
      </c>
      <c r="C217" s="1390"/>
      <c r="D217" s="1369"/>
      <c r="E217" s="774"/>
      <c r="F217" s="774"/>
      <c r="G217" s="774"/>
      <c r="H217" s="775"/>
      <c r="I217" s="776"/>
    </row>
    <row r="218" spans="1:14" s="1378" customFormat="1" ht="84" customHeight="1">
      <c r="A218" s="1374">
        <v>1</v>
      </c>
      <c r="B218" s="1509" t="s">
        <v>2281</v>
      </c>
      <c r="C218" s="1510"/>
      <c r="D218" s="1375">
        <f>6.5 *2</f>
        <v>13</v>
      </c>
      <c r="E218" s="1374" t="s">
        <v>44</v>
      </c>
      <c r="F218" s="1374" t="s">
        <v>16</v>
      </c>
      <c r="G218" s="1376">
        <v>600000</v>
      </c>
      <c r="H218" s="1376">
        <f>+G218*D218</f>
        <v>7800000</v>
      </c>
      <c r="I218" s="1377"/>
      <c r="M218" s="1378">
        <f>280000/6</f>
        <v>46666.666666666664</v>
      </c>
      <c r="N218" s="1378">
        <f>15*2.5</f>
        <v>37.5</v>
      </c>
    </row>
    <row r="219" spans="1:14" s="1397" customFormat="1" ht="70.5" customHeight="1">
      <c r="A219" s="1374">
        <f>+A218+1</f>
        <v>2</v>
      </c>
      <c r="B219" s="1509" t="s">
        <v>2282</v>
      </c>
      <c r="C219" s="1510"/>
      <c r="D219" s="1375">
        <v>1</v>
      </c>
      <c r="E219" s="1374" t="s">
        <v>414</v>
      </c>
      <c r="F219" s="1374" t="s">
        <v>16</v>
      </c>
      <c r="G219" s="1395">
        <v>100000</v>
      </c>
      <c r="H219" s="1395">
        <f>+G219*D219</f>
        <v>100000</v>
      </c>
      <c r="I219" s="1396"/>
    </row>
    <row r="220" spans="1:14" ht="15.6">
      <c r="A220" s="1374">
        <f t="shared" ref="A220" si="3">+A219+1</f>
        <v>3</v>
      </c>
      <c r="B220" s="820" t="s">
        <v>2284</v>
      </c>
      <c r="C220" s="1391"/>
      <c r="D220" s="1389">
        <v>1</v>
      </c>
      <c r="E220" s="780"/>
      <c r="F220" s="780" t="s">
        <v>51</v>
      </c>
      <c r="G220" s="791">
        <v>150000</v>
      </c>
      <c r="H220" s="791">
        <f t="shared" ref="H220" si="4">+G220*D220</f>
        <v>150000</v>
      </c>
      <c r="I220" s="971"/>
      <c r="K220" s="1">
        <f>24*3*2</f>
        <v>144</v>
      </c>
    </row>
    <row r="221" spans="1:14" ht="15.6">
      <c r="A221" s="814"/>
      <c r="B221" s="820"/>
      <c r="C221" s="1391"/>
      <c r="D221" s="782"/>
      <c r="E221" s="780"/>
      <c r="F221" s="780"/>
      <c r="G221" s="781"/>
      <c r="H221" s="817"/>
      <c r="I221" s="818">
        <f>SUM(H218:H221)</f>
        <v>8050000</v>
      </c>
    </row>
    <row r="222" spans="1:14" ht="15.6">
      <c r="A222" s="786" t="s">
        <v>18</v>
      </c>
      <c r="B222" s="1393" t="s">
        <v>19</v>
      </c>
      <c r="C222" s="1390"/>
      <c r="D222" s="1369"/>
      <c r="E222" s="1370"/>
      <c r="F222" s="1370"/>
      <c r="G222" s="1371"/>
      <c r="H222" s="781"/>
      <c r="I222" s="1133"/>
      <c r="K222" s="1">
        <f>21*3*2</f>
        <v>126</v>
      </c>
    </row>
    <row r="223" spans="1:14" ht="15.6">
      <c r="A223" s="790">
        <v>1</v>
      </c>
      <c r="B223" s="820" t="s">
        <v>2230</v>
      </c>
      <c r="C223" s="1391"/>
      <c r="D223" s="779">
        <v>3</v>
      </c>
      <c r="E223" s="780" t="s">
        <v>1878</v>
      </c>
      <c r="F223" s="780" t="s">
        <v>373</v>
      </c>
      <c r="G223" s="788">
        <v>135000</v>
      </c>
      <c r="H223" s="788">
        <f>G223*D223</f>
        <v>405000</v>
      </c>
      <c r="I223" s="789"/>
    </row>
    <row r="224" spans="1:14" ht="15.6">
      <c r="A224" s="790">
        <f>A223+1</f>
        <v>2</v>
      </c>
      <c r="B224" s="820" t="s">
        <v>2273</v>
      </c>
      <c r="C224" s="1391"/>
      <c r="D224" s="779">
        <v>3</v>
      </c>
      <c r="E224" s="780" t="s">
        <v>2274</v>
      </c>
      <c r="F224" s="780" t="s">
        <v>373</v>
      </c>
      <c r="G224" s="788">
        <v>90000</v>
      </c>
      <c r="H224" s="788">
        <f>G224*D224</f>
        <v>270000</v>
      </c>
      <c r="I224" s="789"/>
    </row>
    <row r="225" spans="1:9" ht="15.6">
      <c r="A225" s="790"/>
      <c r="B225" s="1394"/>
      <c r="C225" s="1392"/>
      <c r="D225" s="791"/>
      <c r="E225" s="780"/>
      <c r="F225" s="780"/>
      <c r="G225" s="788"/>
      <c r="H225" s="788"/>
      <c r="I225" s="807">
        <f>SUM(H223:H224)</f>
        <v>675000</v>
      </c>
    </row>
    <row r="226" spans="1:9" ht="15.6">
      <c r="A226" s="793"/>
      <c r="B226" s="783"/>
      <c r="C226" s="783"/>
      <c r="D226" s="1410"/>
      <c r="E226" s="795"/>
      <c r="F226" s="811"/>
      <c r="G226" s="811" t="s">
        <v>25</v>
      </c>
      <c r="H226" s="813"/>
      <c r="I226" s="810">
        <f>I221+I225</f>
        <v>8725000</v>
      </c>
    </row>
    <row r="227" spans="1:9" ht="15.6">
      <c r="A227" s="820"/>
      <c r="B227" s="821"/>
      <c r="C227" s="821"/>
      <c r="D227" s="822"/>
      <c r="E227" s="822"/>
      <c r="F227" s="823"/>
      <c r="G227" s="819"/>
      <c r="H227" s="964"/>
      <c r="I227" s="1372"/>
    </row>
    <row r="228" spans="1:9" ht="15.6">
      <c r="A228" s="796"/>
      <c r="B228" s="797"/>
      <c r="C228" s="797"/>
      <c r="D228" s="784"/>
      <c r="E228" s="784"/>
      <c r="F228" s="785"/>
      <c r="G228" s="812"/>
      <c r="H228" s="798"/>
      <c r="I228" s="826"/>
    </row>
    <row r="229" spans="1:9" ht="15.6">
      <c r="A229" s="799"/>
      <c r="B229" s="800" t="s">
        <v>549</v>
      </c>
      <c r="C229" s="800"/>
      <c r="D229" s="1411"/>
      <c r="E229" s="800"/>
      <c r="F229" s="800"/>
      <c r="G229" s="801"/>
      <c r="H229" s="828" t="s">
        <v>28</v>
      </c>
      <c r="I229" s="775">
        <f>I226</f>
        <v>8725000</v>
      </c>
    </row>
    <row r="230" spans="1:9" ht="15.6">
      <c r="A230" s="802"/>
      <c r="B230" s="1398" t="s">
        <v>2283</v>
      </c>
      <c r="C230" s="803"/>
      <c r="D230" s="1412"/>
      <c r="E230" s="804"/>
      <c r="F230" s="804"/>
      <c r="G230" s="805"/>
      <c r="H230" s="829" t="s">
        <v>30</v>
      </c>
      <c r="I230" s="807">
        <f>ROUND(I229,-3)</f>
        <v>8725000</v>
      </c>
    </row>
    <row r="231" spans="1:9" ht="15.6">
      <c r="A231" s="49"/>
      <c r="B231" s="49"/>
      <c r="C231" s="49"/>
      <c r="D231" s="823"/>
      <c r="E231" s="49"/>
      <c r="F231" s="49"/>
      <c r="G231" s="49"/>
      <c r="H231" s="49"/>
      <c r="I231" s="50"/>
    </row>
    <row r="232" spans="1:9" ht="15.6">
      <c r="A232" s="51"/>
      <c r="B232" s="51"/>
      <c r="C232" s="51"/>
      <c r="D232" s="1399"/>
      <c r="E232" s="51"/>
      <c r="F232" s="51"/>
      <c r="G232" s="51"/>
      <c r="H232" s="1511" t="s">
        <v>2276</v>
      </c>
      <c r="I232" s="1511"/>
    </row>
    <row r="233" spans="1:9" ht="15.6">
      <c r="A233" s="1511" t="s">
        <v>234</v>
      </c>
      <c r="B233" s="1511"/>
      <c r="C233" s="1511"/>
      <c r="D233" s="1511" t="s">
        <v>32</v>
      </c>
      <c r="E233" s="1511"/>
      <c r="F233" s="1511"/>
      <c r="G233" s="1511"/>
      <c r="H233" s="1511" t="s">
        <v>33</v>
      </c>
      <c r="I233" s="1511"/>
    </row>
    <row r="234" spans="1:9" ht="15.6">
      <c r="A234" s="51"/>
      <c r="B234" s="51"/>
      <c r="C234" s="51"/>
      <c r="D234" s="1399"/>
      <c r="E234" s="51"/>
      <c r="F234" s="51"/>
      <c r="G234" s="51"/>
      <c r="H234" s="51"/>
      <c r="I234" s="51"/>
    </row>
    <row r="235" spans="1:9" ht="15.6">
      <c r="A235" s="51"/>
      <c r="B235" s="51"/>
      <c r="C235" s="51"/>
      <c r="D235" s="1399"/>
      <c r="E235" s="51"/>
      <c r="F235" s="51"/>
      <c r="G235" s="51"/>
      <c r="H235" s="51"/>
      <c r="I235" s="51"/>
    </row>
    <row r="236" spans="1:9" ht="15.6">
      <c r="A236" s="51"/>
      <c r="B236" s="51"/>
      <c r="C236" s="51"/>
      <c r="D236" s="1399"/>
      <c r="E236" s="51"/>
      <c r="F236" s="51"/>
      <c r="G236" s="51"/>
      <c r="H236" s="51"/>
      <c r="I236" s="51"/>
    </row>
    <row r="237" spans="1:9" ht="15.6">
      <c r="A237" s="1512" t="s">
        <v>2256</v>
      </c>
      <c r="B237" s="1512"/>
      <c r="C237" s="1512"/>
      <c r="D237" s="1512" t="s">
        <v>2248</v>
      </c>
      <c r="E237" s="1512"/>
      <c r="F237" s="1512"/>
      <c r="G237" s="1512"/>
      <c r="H237" s="1512" t="s">
        <v>2257</v>
      </c>
      <c r="I237" s="1512"/>
    </row>
    <row r="238" spans="1:9" ht="15.6">
      <c r="A238" s="1511" t="s">
        <v>2247</v>
      </c>
      <c r="B238" s="1511"/>
      <c r="C238" s="1511"/>
      <c r="D238" s="1511" t="s">
        <v>1604</v>
      </c>
      <c r="E238" s="1511"/>
      <c r="F238" s="1511"/>
      <c r="G238" s="1511"/>
      <c r="H238" s="1511" t="s">
        <v>39</v>
      </c>
      <c r="I238" s="1511"/>
    </row>
    <row r="239" spans="1:9" ht="15.6">
      <c r="A239" s="808"/>
      <c r="B239" s="808"/>
      <c r="C239" s="808"/>
      <c r="D239" s="1413"/>
      <c r="E239" s="808"/>
      <c r="F239" s="808"/>
      <c r="G239" s="808"/>
      <c r="H239" s="808"/>
      <c r="I239" s="808"/>
    </row>
    <row r="242" spans="1:14" ht="28.8">
      <c r="A242" s="1524" t="s">
        <v>1705</v>
      </c>
      <c r="B242" s="1524"/>
      <c r="C242" s="1524"/>
      <c r="D242" s="1524"/>
      <c r="E242" s="1524"/>
      <c r="F242" s="1524"/>
      <c r="G242" s="1524"/>
      <c r="H242" s="1524"/>
      <c r="I242" s="1524"/>
    </row>
    <row r="243" spans="1:14" s="1141" customFormat="1" ht="24.75" customHeight="1">
      <c r="A243" s="830" t="s">
        <v>2278</v>
      </c>
      <c r="C243" s="1525" t="s">
        <v>2311</v>
      </c>
      <c r="D243" s="1525"/>
      <c r="E243" s="1525"/>
      <c r="F243" s="1525"/>
      <c r="G243" s="1525"/>
      <c r="H243" s="1525"/>
      <c r="I243" s="1525"/>
    </row>
    <row r="244" spans="1:14" s="1141" customFormat="1" ht="21">
      <c r="A244" s="830" t="s">
        <v>1208</v>
      </c>
      <c r="C244" s="1526" t="s">
        <v>2285</v>
      </c>
      <c r="D244" s="1526"/>
      <c r="E244" s="1526"/>
      <c r="F244" s="1526"/>
      <c r="G244" s="1526"/>
      <c r="H244" s="1526"/>
      <c r="I244" s="1526"/>
    </row>
    <row r="245" spans="1:14" ht="15.6">
      <c r="A245" s="1403"/>
      <c r="B245" s="1403"/>
      <c r="C245" s="1403"/>
      <c r="D245" s="1403"/>
      <c r="E245" s="1403"/>
      <c r="F245" s="1403"/>
      <c r="G245" s="1403"/>
      <c r="H245" s="1403"/>
      <c r="I245" s="1403"/>
    </row>
    <row r="246" spans="1:14" ht="15.6">
      <c r="A246" s="1516" t="s">
        <v>3</v>
      </c>
      <c r="B246" s="1518" t="s">
        <v>4</v>
      </c>
      <c r="C246" s="1519"/>
      <c r="D246" s="1516" t="s">
        <v>5</v>
      </c>
      <c r="E246" s="1516" t="s">
        <v>6</v>
      </c>
      <c r="F246" s="1516" t="s">
        <v>7</v>
      </c>
      <c r="G246" s="770" t="s">
        <v>8</v>
      </c>
      <c r="H246" s="770" t="s">
        <v>9</v>
      </c>
      <c r="I246" s="770" t="s">
        <v>10</v>
      </c>
    </row>
    <row r="247" spans="1:14" ht="15.6">
      <c r="A247" s="1517"/>
      <c r="B247" s="1520"/>
      <c r="C247" s="1521"/>
      <c r="D247" s="1517"/>
      <c r="E247" s="1517"/>
      <c r="F247" s="1517"/>
      <c r="G247" s="771" t="s">
        <v>11</v>
      </c>
      <c r="H247" s="771" t="s">
        <v>11</v>
      </c>
      <c r="I247" s="771" t="s">
        <v>11</v>
      </c>
    </row>
    <row r="248" spans="1:14" s="808" customFormat="1" ht="15.6">
      <c r="A248" s="770" t="s">
        <v>2287</v>
      </c>
      <c r="B248" s="1404" t="s">
        <v>2286</v>
      </c>
      <c r="C248" s="1390"/>
      <c r="D248" s="1369"/>
      <c r="E248" s="774"/>
      <c r="F248" s="774"/>
      <c r="G248" s="774"/>
      <c r="H248" s="775"/>
      <c r="I248" s="776"/>
    </row>
    <row r="249" spans="1:14" s="808" customFormat="1" ht="15.6">
      <c r="A249" s="786" t="s">
        <v>12</v>
      </c>
      <c r="B249" s="1421" t="s">
        <v>13</v>
      </c>
      <c r="C249" s="1422"/>
      <c r="D249" s="782"/>
      <c r="E249" s="778"/>
      <c r="F249" s="778"/>
      <c r="G249" s="778"/>
      <c r="H249" s="810"/>
      <c r="I249" s="789"/>
    </row>
    <row r="250" spans="1:14" s="1417" customFormat="1" ht="18.75" customHeight="1">
      <c r="A250" s="1374">
        <v>1</v>
      </c>
      <c r="B250" s="1522" t="s">
        <v>2305</v>
      </c>
      <c r="C250" s="1523"/>
      <c r="D250" s="1375">
        <v>0.2</v>
      </c>
      <c r="E250" s="1374" t="s">
        <v>2288</v>
      </c>
      <c r="F250" s="1374" t="s">
        <v>16</v>
      </c>
      <c r="G250" s="1376">
        <v>909500</v>
      </c>
      <c r="H250" s="1376">
        <f>+G250*D250</f>
        <v>181900</v>
      </c>
      <c r="I250" s="1377"/>
      <c r="M250" s="1417">
        <f>280000/6</f>
        <v>46666.666666666664</v>
      </c>
      <c r="N250" s="1417">
        <f>15*2.5</f>
        <v>37.5</v>
      </c>
    </row>
    <row r="251" spans="1:14" s="1418" customFormat="1" ht="18.75" customHeight="1">
      <c r="A251" s="1374">
        <f>+A250+1</f>
        <v>2</v>
      </c>
      <c r="B251" s="1522" t="s">
        <v>2289</v>
      </c>
      <c r="C251" s="1523"/>
      <c r="D251" s="1375">
        <v>1</v>
      </c>
      <c r="E251" s="1374" t="s">
        <v>2288</v>
      </c>
      <c r="F251" s="1374" t="s">
        <v>16</v>
      </c>
      <c r="G251" s="1395">
        <v>50000</v>
      </c>
      <c r="H251" s="1395">
        <f>+G251*D251</f>
        <v>50000</v>
      </c>
      <c r="I251" s="1396"/>
    </row>
    <row r="252" spans="1:14" s="1417" customFormat="1" ht="18.75" customHeight="1">
      <c r="A252" s="1374">
        <f t="shared" ref="A252:A253" si="5">+A251+1</f>
        <v>3</v>
      </c>
      <c r="B252" s="1522" t="s">
        <v>2307</v>
      </c>
      <c r="C252" s="1523"/>
      <c r="D252" s="1375">
        <v>1</v>
      </c>
      <c r="E252" s="1374" t="s">
        <v>403</v>
      </c>
      <c r="F252" s="1374" t="s">
        <v>16</v>
      </c>
      <c r="G252" s="1376">
        <v>859000</v>
      </c>
      <c r="H252" s="1376">
        <f>+G252*D252</f>
        <v>859000</v>
      </c>
      <c r="I252" s="1377"/>
      <c r="M252" s="1417">
        <f>280000/6</f>
        <v>46666.666666666664</v>
      </c>
      <c r="N252" s="1417">
        <f>15*2.5</f>
        <v>37.5</v>
      </c>
    </row>
    <row r="253" spans="1:14" s="808" customFormat="1" ht="15.6">
      <c r="A253" s="1374">
        <f t="shared" si="5"/>
        <v>4</v>
      </c>
      <c r="B253" s="1423" t="s">
        <v>2134</v>
      </c>
      <c r="C253" s="1423"/>
      <c r="D253" s="1375">
        <v>8</v>
      </c>
      <c r="E253" s="780" t="s">
        <v>44</v>
      </c>
      <c r="F253" s="780" t="s">
        <v>82</v>
      </c>
      <c r="G253" s="1405">
        <v>3400</v>
      </c>
      <c r="H253" s="1406">
        <f>G253*D253</f>
        <v>27200</v>
      </c>
      <c r="I253" s="1133"/>
    </row>
    <row r="254" spans="1:14" s="808" customFormat="1" ht="15.6">
      <c r="A254" s="814"/>
      <c r="B254" s="1424"/>
      <c r="C254" s="1425"/>
      <c r="D254" s="782"/>
      <c r="E254" s="780"/>
      <c r="F254" s="780"/>
      <c r="G254" s="781"/>
      <c r="H254" s="817"/>
      <c r="I254" s="818">
        <f>SUM(H250:H253)</f>
        <v>1118100</v>
      </c>
    </row>
    <row r="255" spans="1:14" s="808" customFormat="1" ht="15.6">
      <c r="A255" s="786" t="s">
        <v>18</v>
      </c>
      <c r="B255" s="1426" t="s">
        <v>2290</v>
      </c>
      <c r="C255" s="1427"/>
      <c r="D255" s="1369"/>
      <c r="E255" s="1370"/>
      <c r="F255" s="1370"/>
      <c r="G255" s="1371"/>
      <c r="H255" s="781"/>
      <c r="I255" s="1133"/>
      <c r="K255" s="808">
        <f>21*3*2</f>
        <v>126</v>
      </c>
    </row>
    <row r="256" spans="1:14" s="808" customFormat="1" ht="15.6">
      <c r="A256" s="790">
        <v>1</v>
      </c>
      <c r="B256" s="1419" t="s">
        <v>2293</v>
      </c>
      <c r="C256" s="1425"/>
      <c r="D256" s="1415" t="s">
        <v>126</v>
      </c>
      <c r="E256" s="1416" t="s">
        <v>126</v>
      </c>
      <c r="F256" s="780" t="s">
        <v>51</v>
      </c>
      <c r="G256" s="788">
        <v>150000</v>
      </c>
      <c r="H256" s="788">
        <f>+G256</f>
        <v>150000</v>
      </c>
      <c r="I256" s="789"/>
    </row>
    <row r="257" spans="1:14" s="808" customFormat="1" ht="15.6">
      <c r="A257" s="790">
        <f>A256+1</f>
        <v>2</v>
      </c>
      <c r="B257" s="1419" t="s">
        <v>2306</v>
      </c>
      <c r="C257" s="1425"/>
      <c r="D257" s="997">
        <f>3.14*0.15</f>
        <v>0.47099999999999997</v>
      </c>
      <c r="E257" s="780" t="s">
        <v>179</v>
      </c>
      <c r="F257" s="780" t="s">
        <v>16</v>
      </c>
      <c r="G257" s="788">
        <v>79988</v>
      </c>
      <c r="H257" s="788">
        <f>G257*D257</f>
        <v>37674.347999999998</v>
      </c>
      <c r="I257" s="789"/>
    </row>
    <row r="258" spans="1:14" s="808" customFormat="1" ht="15.6">
      <c r="A258" s="790">
        <f>A257+1</f>
        <v>3</v>
      </c>
      <c r="B258" s="1419" t="s">
        <v>2297</v>
      </c>
      <c r="C258" s="1425"/>
      <c r="D258" s="997">
        <f>+D257*3</f>
        <v>1.4129999999999998</v>
      </c>
      <c r="E258" s="780" t="s">
        <v>179</v>
      </c>
      <c r="F258" s="780" t="s">
        <v>16</v>
      </c>
      <c r="G258" s="788">
        <v>79988</v>
      </c>
      <c r="H258" s="788">
        <f>G258*D258</f>
        <v>113023.04399999998</v>
      </c>
      <c r="I258" s="789"/>
    </row>
    <row r="259" spans="1:14" s="808" customFormat="1" ht="15.6">
      <c r="A259" s="790">
        <f>A258+1</f>
        <v>4</v>
      </c>
      <c r="B259" s="1419" t="s">
        <v>2294</v>
      </c>
      <c r="C259" s="1425"/>
      <c r="D259" s="997">
        <f>+D258</f>
        <v>1.4129999999999998</v>
      </c>
      <c r="E259" s="780" t="s">
        <v>179</v>
      </c>
      <c r="F259" s="780" t="s">
        <v>16</v>
      </c>
      <c r="G259" s="788">
        <v>79988</v>
      </c>
      <c r="H259" s="788">
        <f>G259*D259</f>
        <v>113023.04399999998</v>
      </c>
      <c r="I259" s="789"/>
    </row>
    <row r="260" spans="1:14" s="808" customFormat="1" ht="15.6">
      <c r="A260" s="790">
        <f t="shared" ref="A260:A262" si="6">A259+1</f>
        <v>5</v>
      </c>
      <c r="B260" s="1419" t="s">
        <v>2291</v>
      </c>
      <c r="C260" s="1391"/>
      <c r="D260" s="1415" t="s">
        <v>126</v>
      </c>
      <c r="E260" s="1416" t="s">
        <v>126</v>
      </c>
      <c r="F260" s="780" t="s">
        <v>51</v>
      </c>
      <c r="G260" s="788">
        <v>150000</v>
      </c>
      <c r="H260" s="788">
        <f>+G260</f>
        <v>150000</v>
      </c>
      <c r="I260" s="789"/>
    </row>
    <row r="261" spans="1:14" s="808" customFormat="1" ht="15.6">
      <c r="A261" s="790">
        <f t="shared" si="6"/>
        <v>6</v>
      </c>
      <c r="B261" s="1419" t="s">
        <v>2292</v>
      </c>
      <c r="C261" s="1391"/>
      <c r="D261" s="997">
        <v>1</v>
      </c>
      <c r="E261" s="780" t="s">
        <v>2295</v>
      </c>
      <c r="F261" s="780" t="s">
        <v>16</v>
      </c>
      <c r="G261" s="788">
        <v>197000</v>
      </c>
      <c r="H261" s="788">
        <f>G261*D261</f>
        <v>197000</v>
      </c>
      <c r="I261" s="789"/>
    </row>
    <row r="262" spans="1:14" s="808" customFormat="1" ht="15.6">
      <c r="A262" s="790">
        <f t="shared" si="6"/>
        <v>7</v>
      </c>
      <c r="B262" s="1420" t="s">
        <v>2296</v>
      </c>
      <c r="C262" s="1142"/>
      <c r="D262" s="779">
        <v>1</v>
      </c>
      <c r="E262" s="764" t="s">
        <v>138</v>
      </c>
      <c r="F262" s="15" t="s">
        <v>16</v>
      </c>
      <c r="G262" s="1146">
        <v>55000</v>
      </c>
      <c r="H262" s="1146">
        <f>G262*D262</f>
        <v>55000</v>
      </c>
      <c r="I262" s="25"/>
    </row>
    <row r="263" spans="1:14" s="808" customFormat="1" ht="15.6">
      <c r="A263" s="790"/>
      <c r="B263" s="1394"/>
      <c r="C263" s="1392"/>
      <c r="D263" s="791"/>
      <c r="E263" s="780"/>
      <c r="F263" s="780"/>
      <c r="G263" s="788"/>
      <c r="H263" s="788"/>
      <c r="I263" s="807">
        <f>SUM(H256:H262)</f>
        <v>815720.43599999999</v>
      </c>
    </row>
    <row r="264" spans="1:14" s="808" customFormat="1" ht="15.6">
      <c r="A264" s="770" t="s">
        <v>2298</v>
      </c>
      <c r="B264" s="1404" t="s">
        <v>2299</v>
      </c>
      <c r="C264" s="1390"/>
      <c r="D264" s="1369"/>
      <c r="E264" s="774"/>
      <c r="F264" s="774"/>
      <c r="G264" s="774"/>
      <c r="H264" s="775"/>
      <c r="I264" s="776"/>
    </row>
    <row r="265" spans="1:14" s="808" customFormat="1" ht="15.6">
      <c r="A265" s="786" t="s">
        <v>12</v>
      </c>
      <c r="B265" s="1421" t="s">
        <v>13</v>
      </c>
      <c r="C265" s="1422"/>
      <c r="D265" s="782"/>
      <c r="E265" s="778"/>
      <c r="F265" s="778"/>
      <c r="G265" s="778"/>
      <c r="H265" s="810"/>
      <c r="I265" s="789"/>
    </row>
    <row r="266" spans="1:14" s="1417" customFormat="1" ht="18.75" customHeight="1">
      <c r="A266" s="1374">
        <v>1</v>
      </c>
      <c r="B266" s="1522" t="s">
        <v>2312</v>
      </c>
      <c r="C266" s="1523"/>
      <c r="D266" s="1375">
        <v>1</v>
      </c>
      <c r="E266" s="1374" t="s">
        <v>403</v>
      </c>
      <c r="F266" s="1374" t="s">
        <v>16</v>
      </c>
      <c r="G266" s="1376">
        <v>1880000</v>
      </c>
      <c r="H266" s="1376">
        <f>+G266*D266</f>
        <v>1880000</v>
      </c>
      <c r="I266" s="1377"/>
      <c r="M266" s="1417">
        <f>280000/6</f>
        <v>46666.666666666664</v>
      </c>
      <c r="N266" s="1417">
        <f>15*2.5</f>
        <v>37.5</v>
      </c>
    </row>
    <row r="267" spans="1:14" s="1418" customFormat="1" ht="18.75" customHeight="1">
      <c r="A267" s="1374">
        <f>+A266+1</f>
        <v>2</v>
      </c>
      <c r="B267" s="1522" t="s">
        <v>2289</v>
      </c>
      <c r="C267" s="1523"/>
      <c r="D267" s="1375">
        <v>2</v>
      </c>
      <c r="E267" s="1374" t="s">
        <v>2288</v>
      </c>
      <c r="F267" s="1374" t="s">
        <v>16</v>
      </c>
      <c r="G267" s="1395">
        <v>50000</v>
      </c>
      <c r="H267" s="1395">
        <f>+G267*D267</f>
        <v>100000</v>
      </c>
      <c r="I267" s="1396"/>
    </row>
    <row r="268" spans="1:14" s="808" customFormat="1" ht="15.6">
      <c r="A268" s="1374">
        <f>+A267+1</f>
        <v>3</v>
      </c>
      <c r="B268" s="1423" t="s">
        <v>2134</v>
      </c>
      <c r="C268" s="1423"/>
      <c r="D268" s="1375">
        <v>16</v>
      </c>
      <c r="E268" s="780" t="s">
        <v>44</v>
      </c>
      <c r="F268" s="780" t="s">
        <v>82</v>
      </c>
      <c r="G268" s="1405">
        <v>3400</v>
      </c>
      <c r="H268" s="1406">
        <f>G268*D268</f>
        <v>54400</v>
      </c>
      <c r="I268" s="1133"/>
    </row>
    <row r="269" spans="1:14" s="808" customFormat="1" ht="15.6">
      <c r="A269" s="814"/>
      <c r="B269" s="1424"/>
      <c r="C269" s="1425"/>
      <c r="D269" s="782"/>
      <c r="E269" s="780"/>
      <c r="F269" s="780"/>
      <c r="G269" s="781"/>
      <c r="H269" s="817"/>
      <c r="I269" s="818">
        <f>SUM(H266:H268)</f>
        <v>2034400</v>
      </c>
    </row>
    <row r="270" spans="1:14" s="808" customFormat="1" ht="15.6">
      <c r="A270" s="786" t="s">
        <v>18</v>
      </c>
      <c r="B270" s="1426" t="s">
        <v>2290</v>
      </c>
      <c r="C270" s="1427"/>
      <c r="D270" s="1369"/>
      <c r="E270" s="1370"/>
      <c r="F270" s="1370"/>
      <c r="G270" s="1371"/>
      <c r="H270" s="781"/>
      <c r="I270" s="1133"/>
      <c r="K270" s="808">
        <f>21*3*2</f>
        <v>126</v>
      </c>
    </row>
    <row r="271" spans="1:14" ht="15.6">
      <c r="A271" s="790">
        <v>1</v>
      </c>
      <c r="B271" s="820" t="s">
        <v>2230</v>
      </c>
      <c r="C271" s="1391"/>
      <c r="D271" s="779">
        <v>3</v>
      </c>
      <c r="E271" s="780" t="s">
        <v>1878</v>
      </c>
      <c r="F271" s="780" t="s">
        <v>373</v>
      </c>
      <c r="G271" s="788">
        <v>135000</v>
      </c>
      <c r="H271" s="788">
        <f>G271*D271</f>
        <v>405000</v>
      </c>
      <c r="I271" s="789"/>
    </row>
    <row r="272" spans="1:14" ht="15.6">
      <c r="A272" s="790">
        <f>A271+1</f>
        <v>2</v>
      </c>
      <c r="B272" s="820" t="s">
        <v>2273</v>
      </c>
      <c r="C272" s="1391"/>
      <c r="D272" s="779">
        <v>3</v>
      </c>
      <c r="E272" s="780" t="s">
        <v>2274</v>
      </c>
      <c r="F272" s="780" t="s">
        <v>373</v>
      </c>
      <c r="G272" s="788">
        <v>90000</v>
      </c>
      <c r="H272" s="788">
        <f>G272*D272</f>
        <v>270000</v>
      </c>
      <c r="I272" s="789"/>
    </row>
    <row r="273" spans="1:9" s="808" customFormat="1" ht="15.6">
      <c r="A273" s="790">
        <f t="shared" ref="A273:A275" si="7">+A272+1</f>
        <v>3</v>
      </c>
      <c r="B273" s="1419" t="s">
        <v>2291</v>
      </c>
      <c r="C273" s="1391"/>
      <c r="D273" s="1415" t="s">
        <v>126</v>
      </c>
      <c r="E273" s="1416" t="s">
        <v>126</v>
      </c>
      <c r="F273" s="780" t="s">
        <v>51</v>
      </c>
      <c r="G273" s="788">
        <v>150000</v>
      </c>
      <c r="H273" s="788">
        <f>+G273</f>
        <v>150000</v>
      </c>
      <c r="I273" s="789"/>
    </row>
    <row r="274" spans="1:9" s="808" customFormat="1" ht="15.6">
      <c r="A274" s="790">
        <f t="shared" si="7"/>
        <v>4</v>
      </c>
      <c r="B274" s="1419" t="s">
        <v>2292</v>
      </c>
      <c r="C274" s="1391"/>
      <c r="D274" s="997">
        <v>1</v>
      </c>
      <c r="E274" s="780" t="s">
        <v>2295</v>
      </c>
      <c r="F274" s="780" t="s">
        <v>16</v>
      </c>
      <c r="G274" s="788">
        <v>197000</v>
      </c>
      <c r="H274" s="788">
        <f>G274*D274</f>
        <v>197000</v>
      </c>
      <c r="I274" s="789"/>
    </row>
    <row r="275" spans="1:9" s="808" customFormat="1" ht="15.6">
      <c r="A275" s="790">
        <f t="shared" si="7"/>
        <v>5</v>
      </c>
      <c r="B275" s="1420" t="s">
        <v>2296</v>
      </c>
      <c r="C275" s="1142"/>
      <c r="D275" s="779">
        <v>1</v>
      </c>
      <c r="E275" s="764" t="s">
        <v>138</v>
      </c>
      <c r="F275" s="15" t="s">
        <v>16</v>
      </c>
      <c r="G275" s="1146">
        <v>55000</v>
      </c>
      <c r="H275" s="1146">
        <f>G275*D275</f>
        <v>55000</v>
      </c>
      <c r="I275" s="25"/>
    </row>
    <row r="276" spans="1:9" s="808" customFormat="1" ht="15.6">
      <c r="A276" s="790"/>
      <c r="B276" s="1394"/>
      <c r="C276" s="1392"/>
      <c r="D276" s="791"/>
      <c r="E276" s="780"/>
      <c r="F276" s="780"/>
      <c r="G276" s="788"/>
      <c r="H276" s="788"/>
      <c r="I276" s="807">
        <f>SUM(H271:H275)</f>
        <v>1077000</v>
      </c>
    </row>
    <row r="277" spans="1:9" s="808" customFormat="1" ht="15.6">
      <c r="A277" s="793"/>
      <c r="B277" s="783"/>
      <c r="C277" s="783"/>
      <c r="D277" s="1410"/>
      <c r="E277" s="795"/>
      <c r="F277" s="811"/>
      <c r="G277" s="811" t="s">
        <v>25</v>
      </c>
      <c r="H277" s="813"/>
      <c r="I277" s="810">
        <f>SUM(I249:I276)</f>
        <v>5045220.4359999998</v>
      </c>
    </row>
    <row r="278" spans="1:9" s="808" customFormat="1" ht="15.6">
      <c r="A278" s="796"/>
      <c r="B278" s="797"/>
      <c r="C278" s="797"/>
      <c r="D278" s="784"/>
      <c r="E278" s="784"/>
      <c r="F278" s="785"/>
      <c r="G278" s="812"/>
      <c r="H278" s="798"/>
      <c r="I278" s="826"/>
    </row>
    <row r="279" spans="1:9" ht="15.6">
      <c r="A279" s="799"/>
      <c r="B279" s="800" t="s">
        <v>549</v>
      </c>
      <c r="C279" s="800"/>
      <c r="D279" s="1411"/>
      <c r="E279" s="800"/>
      <c r="F279" s="800"/>
      <c r="G279" s="801"/>
      <c r="H279" s="828" t="s">
        <v>28</v>
      </c>
      <c r="I279" s="775">
        <f>I277</f>
        <v>5045220.4359999998</v>
      </c>
    </row>
    <row r="280" spans="1:9" ht="15.6">
      <c r="A280" s="802"/>
      <c r="B280" s="1398" t="s">
        <v>2313</v>
      </c>
      <c r="C280" s="803"/>
      <c r="D280" s="1412"/>
      <c r="E280" s="804"/>
      <c r="F280" s="804"/>
      <c r="G280" s="805"/>
      <c r="H280" s="829" t="s">
        <v>30</v>
      </c>
      <c r="I280" s="807">
        <f>ROUND(I279,-3)</f>
        <v>5045000</v>
      </c>
    </row>
    <row r="281" spans="1:9" ht="15.6">
      <c r="A281" s="49"/>
      <c r="B281" s="49"/>
      <c r="C281" s="49"/>
      <c r="D281" s="823"/>
      <c r="E281" s="49"/>
      <c r="F281" s="49"/>
      <c r="G281" s="49"/>
      <c r="H281" s="49"/>
      <c r="I281" s="50"/>
    </row>
    <row r="282" spans="1:9" ht="15.6">
      <c r="A282" s="51"/>
      <c r="B282" s="51"/>
      <c r="C282" s="51"/>
      <c r="D282" s="1399"/>
      <c r="E282" s="51"/>
      <c r="F282" s="51"/>
      <c r="G282" s="51"/>
      <c r="H282" s="1511" t="s">
        <v>2300</v>
      </c>
      <c r="I282" s="1511"/>
    </row>
    <row r="283" spans="1:9" ht="15.6">
      <c r="A283" s="1511" t="s">
        <v>234</v>
      </c>
      <c r="B283" s="1511"/>
      <c r="C283" s="1511"/>
      <c r="D283" s="1511" t="s">
        <v>32</v>
      </c>
      <c r="E283" s="1511"/>
      <c r="F283" s="1511"/>
      <c r="G283" s="1511"/>
      <c r="H283" s="1511" t="s">
        <v>33</v>
      </c>
      <c r="I283" s="1511"/>
    </row>
    <row r="284" spans="1:9" ht="15.6">
      <c r="A284" s="51"/>
      <c r="B284" s="51"/>
      <c r="C284" s="51"/>
      <c r="D284" s="1399"/>
      <c r="E284" s="51"/>
      <c r="F284" s="51"/>
      <c r="G284" s="51"/>
      <c r="H284" s="51"/>
      <c r="I284" s="51"/>
    </row>
    <row r="285" spans="1:9" ht="15.6">
      <c r="A285" s="51"/>
      <c r="B285" s="51"/>
      <c r="C285" s="51"/>
      <c r="D285" s="1399"/>
      <c r="E285" s="51"/>
      <c r="F285" s="51"/>
      <c r="G285" s="51"/>
      <c r="H285" s="51"/>
      <c r="I285" s="51"/>
    </row>
    <row r="286" spans="1:9" ht="15.6">
      <c r="A286" s="51"/>
      <c r="B286" s="51"/>
      <c r="C286" s="51"/>
      <c r="D286" s="1399"/>
      <c r="E286" s="51"/>
      <c r="F286" s="51"/>
      <c r="G286" s="51"/>
      <c r="H286" s="51"/>
      <c r="I286" s="51"/>
    </row>
    <row r="287" spans="1:9" ht="15.6">
      <c r="A287" s="1512" t="s">
        <v>2256</v>
      </c>
      <c r="B287" s="1512"/>
      <c r="C287" s="1512"/>
      <c r="D287" s="1512" t="s">
        <v>2309</v>
      </c>
      <c r="E287" s="1512"/>
      <c r="F287" s="1512"/>
      <c r="G287" s="1512"/>
      <c r="H287" s="1512" t="s">
        <v>2257</v>
      </c>
      <c r="I287" s="1512"/>
    </row>
    <row r="288" spans="1:9" ht="15.6">
      <c r="A288" s="1511" t="s">
        <v>2247</v>
      </c>
      <c r="B288" s="1511"/>
      <c r="C288" s="1511"/>
      <c r="D288" s="1511" t="s">
        <v>2235</v>
      </c>
      <c r="E288" s="1511"/>
      <c r="F288" s="1511"/>
      <c r="G288" s="1511"/>
      <c r="H288" s="1511" t="s">
        <v>39</v>
      </c>
      <c r="I288" s="1511"/>
    </row>
    <row r="289" spans="1:14" ht="15.6">
      <c r="A289" s="808"/>
      <c r="B289" s="808"/>
      <c r="C289" s="808"/>
      <c r="D289" s="1413"/>
      <c r="E289" s="808"/>
      <c r="F289" s="808"/>
      <c r="G289" s="808"/>
      <c r="H289" s="808"/>
      <c r="I289" s="808"/>
    </row>
    <row r="291" spans="1:14" ht="28.8">
      <c r="A291" s="1524" t="s">
        <v>1705</v>
      </c>
      <c r="B291" s="1524"/>
      <c r="C291" s="1524"/>
      <c r="D291" s="1524"/>
      <c r="E291" s="1524"/>
      <c r="F291" s="1524"/>
      <c r="G291" s="1524"/>
      <c r="H291" s="1524"/>
      <c r="I291" s="1524"/>
    </row>
    <row r="292" spans="1:14" s="1141" customFormat="1" ht="24.75" customHeight="1">
      <c r="A292" s="830" t="s">
        <v>2278</v>
      </c>
      <c r="C292" s="1525" t="s">
        <v>2310</v>
      </c>
      <c r="D292" s="1525"/>
      <c r="E292" s="1525"/>
      <c r="F292" s="1525"/>
      <c r="G292" s="1525"/>
      <c r="H292" s="1525"/>
      <c r="I292" s="1525"/>
    </row>
    <row r="293" spans="1:14" s="1141" customFormat="1" ht="21">
      <c r="A293" s="830" t="s">
        <v>1208</v>
      </c>
      <c r="C293" s="1526" t="s">
        <v>2303</v>
      </c>
      <c r="D293" s="1526"/>
      <c r="E293" s="1526"/>
      <c r="F293" s="1526"/>
      <c r="G293" s="1526"/>
      <c r="H293" s="1526"/>
      <c r="I293" s="1526"/>
    </row>
    <row r="294" spans="1:14" ht="15.6">
      <c r="A294" s="1403"/>
      <c r="B294" s="1403"/>
      <c r="C294" s="1403"/>
      <c r="D294" s="1403"/>
      <c r="E294" s="1403"/>
      <c r="F294" s="1403"/>
      <c r="G294" s="1403"/>
      <c r="H294" s="1403"/>
      <c r="I294" s="1403"/>
    </row>
    <row r="295" spans="1:14" ht="15.6">
      <c r="A295" s="1516" t="s">
        <v>3</v>
      </c>
      <c r="B295" s="1518" t="s">
        <v>4</v>
      </c>
      <c r="C295" s="1519"/>
      <c r="D295" s="1516" t="s">
        <v>5</v>
      </c>
      <c r="E295" s="1516" t="s">
        <v>6</v>
      </c>
      <c r="F295" s="1516" t="s">
        <v>7</v>
      </c>
      <c r="G295" s="770" t="s">
        <v>8</v>
      </c>
      <c r="H295" s="770" t="s">
        <v>9</v>
      </c>
      <c r="I295" s="770" t="s">
        <v>10</v>
      </c>
    </row>
    <row r="296" spans="1:14" ht="15.6">
      <c r="A296" s="1517"/>
      <c r="B296" s="1520"/>
      <c r="C296" s="1521"/>
      <c r="D296" s="1517"/>
      <c r="E296" s="1517"/>
      <c r="F296" s="1517"/>
      <c r="G296" s="771" t="s">
        <v>11</v>
      </c>
      <c r="H296" s="771" t="s">
        <v>11</v>
      </c>
      <c r="I296" s="771" t="s">
        <v>11</v>
      </c>
    </row>
    <row r="297" spans="1:14" ht="15.6">
      <c r="A297" s="770" t="s">
        <v>12</v>
      </c>
      <c r="B297" s="1393" t="s">
        <v>364</v>
      </c>
      <c r="C297" s="1390"/>
      <c r="D297" s="1369"/>
      <c r="E297" s="774"/>
      <c r="F297" s="774"/>
      <c r="G297" s="774"/>
      <c r="H297" s="775"/>
      <c r="I297" s="776"/>
    </row>
    <row r="298" spans="1:14" s="1378" customFormat="1" ht="50.25" customHeight="1">
      <c r="A298" s="1374">
        <v>1</v>
      </c>
      <c r="B298" s="1509" t="s">
        <v>2304</v>
      </c>
      <c r="C298" s="1510"/>
      <c r="D298" s="1375">
        <v>4</v>
      </c>
      <c r="E298" s="1374" t="s">
        <v>334</v>
      </c>
      <c r="F298" s="1374" t="s">
        <v>16</v>
      </c>
      <c r="G298" s="1376">
        <f>1131000+50000</f>
        <v>1181000</v>
      </c>
      <c r="H298" s="1376">
        <f>+G298*D298</f>
        <v>4724000</v>
      </c>
      <c r="I298" s="1377"/>
      <c r="J298" s="1378">
        <f>(255000*4)+(870000*2)</f>
        <v>2760000</v>
      </c>
      <c r="K298" s="1378">
        <f>+H298-J298</f>
        <v>1964000</v>
      </c>
      <c r="M298" s="1378">
        <f>280000/6</f>
        <v>46666.666666666664</v>
      </c>
      <c r="N298" s="1378">
        <f>15*2.5</f>
        <v>37.5</v>
      </c>
    </row>
    <row r="299" spans="1:14" s="1397" customFormat="1" ht="26.25" customHeight="1">
      <c r="A299" s="1374">
        <f>+A298+1</f>
        <v>2</v>
      </c>
      <c r="B299" s="1509" t="s">
        <v>2302</v>
      </c>
      <c r="C299" s="1510"/>
      <c r="D299" s="1375">
        <f>+D298</f>
        <v>4</v>
      </c>
      <c r="E299" s="1374" t="s">
        <v>893</v>
      </c>
      <c r="F299" s="1374" t="s">
        <v>16</v>
      </c>
      <c r="G299" s="1395">
        <f>150000+20000</f>
        <v>170000</v>
      </c>
      <c r="H299" s="1395">
        <f>+G299*D299</f>
        <v>680000</v>
      </c>
      <c r="I299" s="1396"/>
      <c r="J299" s="1397">
        <f>95000*4</f>
        <v>380000</v>
      </c>
      <c r="K299" s="1378">
        <f t="shared" ref="K299:K302" si="8">+H299-J299</f>
        <v>300000</v>
      </c>
    </row>
    <row r="300" spans="1:14" s="1397" customFormat="1" ht="26.25" customHeight="1">
      <c r="A300" s="1374">
        <f t="shared" ref="A300:A301" si="9">+A299+1</f>
        <v>3</v>
      </c>
      <c r="B300" s="1509" t="s">
        <v>2373</v>
      </c>
      <c r="C300" s="1510"/>
      <c r="D300" s="1375">
        <v>2</v>
      </c>
      <c r="E300" s="1374" t="s">
        <v>144</v>
      </c>
      <c r="F300" s="1374" t="s">
        <v>16</v>
      </c>
      <c r="G300" s="1395">
        <f>460000+40000</f>
        <v>500000</v>
      </c>
      <c r="H300" s="1395">
        <f>+G300*D300</f>
        <v>1000000</v>
      </c>
      <c r="I300" s="1396"/>
      <c r="K300" s="1378">
        <f t="shared" si="8"/>
        <v>1000000</v>
      </c>
    </row>
    <row r="301" spans="1:14" ht="15.6">
      <c r="A301" s="1374">
        <f t="shared" si="9"/>
        <v>4</v>
      </c>
      <c r="B301" s="820" t="s">
        <v>2301</v>
      </c>
      <c r="C301" s="1391"/>
      <c r="D301" s="779">
        <f>+D299</f>
        <v>4</v>
      </c>
      <c r="E301" s="780" t="s">
        <v>1870</v>
      </c>
      <c r="F301" s="780" t="s">
        <v>16</v>
      </c>
      <c r="G301" s="791">
        <v>65000</v>
      </c>
      <c r="H301" s="791">
        <f t="shared" ref="H301" si="10">+G301*D301</f>
        <v>260000</v>
      </c>
      <c r="I301" s="971"/>
      <c r="J301" s="1">
        <f>30000*4</f>
        <v>120000</v>
      </c>
      <c r="K301" s="1378">
        <f t="shared" si="8"/>
        <v>140000</v>
      </c>
    </row>
    <row r="302" spans="1:14" ht="15.6">
      <c r="A302" s="1374">
        <f t="shared" ref="A302" si="11">+A301+1</f>
        <v>5</v>
      </c>
      <c r="B302" s="820" t="s">
        <v>2308</v>
      </c>
      <c r="C302" s="1391"/>
      <c r="D302" s="1389">
        <v>1</v>
      </c>
      <c r="E302" s="780"/>
      <c r="F302" s="780" t="s">
        <v>51</v>
      </c>
      <c r="G302" s="791">
        <v>200000</v>
      </c>
      <c r="H302" s="791">
        <f t="shared" ref="H302" si="12">+G302*D302</f>
        <v>200000</v>
      </c>
      <c r="I302" s="971"/>
      <c r="J302" s="1">
        <v>500000</v>
      </c>
      <c r="K302" s="1378">
        <f t="shared" si="8"/>
        <v>-300000</v>
      </c>
    </row>
    <row r="303" spans="1:14" ht="15.6">
      <c r="A303" s="814"/>
      <c r="B303" s="820"/>
      <c r="C303" s="1391"/>
      <c r="D303" s="782"/>
      <c r="E303" s="780"/>
      <c r="F303" s="780"/>
      <c r="G303" s="781"/>
      <c r="H303" s="817"/>
      <c r="I303" s="818">
        <f>SUM(H298:H303)</f>
        <v>6864000</v>
      </c>
      <c r="K303" s="1378">
        <f>SUM(K298:K302)</f>
        <v>3104000</v>
      </c>
    </row>
    <row r="304" spans="1:14" ht="15.6">
      <c r="A304" s="786" t="s">
        <v>18</v>
      </c>
      <c r="B304" s="1393" t="s">
        <v>19</v>
      </c>
      <c r="C304" s="1390"/>
      <c r="D304" s="1369"/>
      <c r="E304" s="1370"/>
      <c r="F304" s="1370"/>
      <c r="G304" s="1371"/>
      <c r="H304" s="781"/>
      <c r="I304" s="1133"/>
      <c r="K304" s="1378"/>
    </row>
    <row r="305" spans="1:9" ht="15.6">
      <c r="A305" s="790">
        <v>1</v>
      </c>
      <c r="B305" s="820" t="s">
        <v>2374</v>
      </c>
      <c r="C305" s="1391"/>
      <c r="D305" s="779">
        <v>2</v>
      </c>
      <c r="E305" s="780" t="s">
        <v>373</v>
      </c>
      <c r="F305" s="780" t="s">
        <v>51</v>
      </c>
      <c r="G305" s="788">
        <v>135000</v>
      </c>
      <c r="H305" s="788">
        <f>G305*D305</f>
        <v>270000</v>
      </c>
      <c r="I305" s="789"/>
    </row>
    <row r="306" spans="1:9" ht="15.6">
      <c r="A306" s="790">
        <f>A305+1</f>
        <v>2</v>
      </c>
      <c r="B306" s="820" t="s">
        <v>2375</v>
      </c>
      <c r="C306" s="1391"/>
      <c r="D306" s="779">
        <v>4</v>
      </c>
      <c r="E306" s="780" t="s">
        <v>373</v>
      </c>
      <c r="F306" s="780" t="s">
        <v>51</v>
      </c>
      <c r="G306" s="788">
        <v>90000</v>
      </c>
      <c r="H306" s="788">
        <f>G306*D306</f>
        <v>360000</v>
      </c>
      <c r="I306" s="789"/>
    </row>
    <row r="307" spans="1:9" ht="15.6">
      <c r="A307" s="790"/>
      <c r="B307" s="1394"/>
      <c r="C307" s="1392"/>
      <c r="D307" s="791"/>
      <c r="E307" s="780"/>
      <c r="F307" s="780"/>
      <c r="G307" s="788"/>
      <c r="H307" s="788"/>
      <c r="I307" s="807">
        <f>SUM(H305:H306)</f>
        <v>630000</v>
      </c>
    </row>
    <row r="308" spans="1:9" ht="15.6">
      <c r="A308" s="793"/>
      <c r="B308" s="783"/>
      <c r="C308" s="783"/>
      <c r="D308" s="1410"/>
      <c r="E308" s="795"/>
      <c r="F308" s="811"/>
      <c r="G308" s="811" t="s">
        <v>25</v>
      </c>
      <c r="H308" s="813"/>
      <c r="I308" s="810">
        <f>I303+I307</f>
        <v>7494000</v>
      </c>
    </row>
    <row r="309" spans="1:9" ht="15.6">
      <c r="A309" s="796"/>
      <c r="B309" s="797"/>
      <c r="C309" s="797"/>
      <c r="D309" s="784"/>
      <c r="E309" s="784"/>
      <c r="F309" s="785"/>
      <c r="G309" s="812"/>
      <c r="H309" s="798"/>
      <c r="I309" s="826"/>
    </row>
    <row r="310" spans="1:9" ht="15.6">
      <c r="A310" s="799"/>
      <c r="B310" s="800" t="s">
        <v>549</v>
      </c>
      <c r="C310" s="800"/>
      <c r="D310" s="1411"/>
      <c r="E310" s="800"/>
      <c r="F310" s="800"/>
      <c r="G310" s="801"/>
      <c r="H310" s="828" t="s">
        <v>28</v>
      </c>
      <c r="I310" s="775">
        <f>I308</f>
        <v>7494000</v>
      </c>
    </row>
    <row r="311" spans="1:9" ht="15.6">
      <c r="A311" s="802"/>
      <c r="B311" s="1398" t="s">
        <v>2376</v>
      </c>
      <c r="C311" s="803"/>
      <c r="D311" s="1412"/>
      <c r="E311" s="804"/>
      <c r="F311" s="804"/>
      <c r="G311" s="805"/>
      <c r="H311" s="829" t="s">
        <v>30</v>
      </c>
      <c r="I311" s="807">
        <f>ROUND(I310,-3)</f>
        <v>7494000</v>
      </c>
    </row>
    <row r="312" spans="1:9" ht="15.6">
      <c r="A312" s="49"/>
      <c r="B312" s="49"/>
      <c r="C312" s="49"/>
      <c r="D312" s="823"/>
      <c r="E312" s="49"/>
      <c r="F312" s="49"/>
      <c r="G312" s="49"/>
      <c r="H312" s="49"/>
      <c r="I312" s="50"/>
    </row>
    <row r="313" spans="1:9" ht="15.6">
      <c r="A313" s="51"/>
      <c r="B313" s="51"/>
      <c r="C313" s="51"/>
      <c r="D313" s="1399"/>
      <c r="E313" s="51"/>
      <c r="F313" s="51"/>
      <c r="G313" s="51"/>
      <c r="H313" s="1511" t="s">
        <v>2300</v>
      </c>
      <c r="I313" s="1511"/>
    </row>
    <row r="314" spans="1:9" ht="15.6">
      <c r="A314" s="1511" t="s">
        <v>234</v>
      </c>
      <c r="B314" s="1511"/>
      <c r="C314" s="1511"/>
      <c r="D314" s="1511" t="s">
        <v>32</v>
      </c>
      <c r="E314" s="1511"/>
      <c r="F314" s="1511"/>
      <c r="G314" s="1511"/>
      <c r="H314" s="1511" t="s">
        <v>33</v>
      </c>
      <c r="I314" s="1511"/>
    </row>
    <row r="315" spans="1:9" ht="15.6">
      <c r="A315" s="51"/>
      <c r="B315" s="51"/>
      <c r="C315" s="51"/>
      <c r="D315" s="1399"/>
      <c r="E315" s="51"/>
      <c r="F315" s="51"/>
      <c r="G315" s="51"/>
      <c r="H315" s="51"/>
      <c r="I315" s="51"/>
    </row>
    <row r="316" spans="1:9" ht="15.6">
      <c r="A316" s="51"/>
      <c r="B316" s="51"/>
      <c r="C316" s="51"/>
      <c r="D316" s="1399"/>
      <c r="E316" s="51"/>
      <c r="F316" s="51"/>
      <c r="G316" s="51"/>
      <c r="H316" s="51"/>
      <c r="I316" s="51"/>
    </row>
    <row r="317" spans="1:9" ht="15.6">
      <c r="A317" s="51"/>
      <c r="B317" s="51"/>
      <c r="C317" s="51"/>
      <c r="D317" s="1399"/>
      <c r="E317" s="51"/>
      <c r="F317" s="51"/>
      <c r="G317" s="51"/>
      <c r="H317" s="51"/>
      <c r="I317" s="51"/>
    </row>
    <row r="318" spans="1:9" ht="15.6">
      <c r="A318" s="1512" t="s">
        <v>2256</v>
      </c>
      <c r="B318" s="1512"/>
      <c r="C318" s="1512"/>
      <c r="D318" s="1512" t="s">
        <v>2309</v>
      </c>
      <c r="E318" s="1512"/>
      <c r="F318" s="1512"/>
      <c r="G318" s="1512"/>
      <c r="H318" s="1512" t="s">
        <v>2257</v>
      </c>
      <c r="I318" s="1512"/>
    </row>
    <row r="319" spans="1:9" ht="15.6">
      <c r="A319" s="1511" t="s">
        <v>2247</v>
      </c>
      <c r="B319" s="1511"/>
      <c r="C319" s="1511"/>
      <c r="D319" s="1511" t="s">
        <v>2235</v>
      </c>
      <c r="E319" s="1511"/>
      <c r="F319" s="1511"/>
      <c r="G319" s="1511"/>
      <c r="H319" s="1511" t="s">
        <v>39</v>
      </c>
      <c r="I319" s="1511"/>
    </row>
    <row r="324" spans="1:14" ht="28.8">
      <c r="A324" s="1524" t="s">
        <v>1705</v>
      </c>
      <c r="B324" s="1524"/>
      <c r="C324" s="1524"/>
      <c r="D324" s="1524"/>
      <c r="E324" s="1524"/>
      <c r="F324" s="1524"/>
      <c r="G324" s="1524"/>
      <c r="H324" s="1524"/>
      <c r="I324" s="1524"/>
    </row>
    <row r="325" spans="1:14" s="1141" customFormat="1" ht="24.75" customHeight="1">
      <c r="A325" s="830" t="s">
        <v>2278</v>
      </c>
      <c r="C325" s="1525" t="s">
        <v>2360</v>
      </c>
      <c r="D325" s="1525"/>
      <c r="E325" s="1525"/>
      <c r="F325" s="1525"/>
      <c r="G325" s="1525"/>
      <c r="H325" s="1525"/>
      <c r="I325" s="1525"/>
    </row>
    <row r="326" spans="1:14" s="1141" customFormat="1" ht="21">
      <c r="A326" s="830" t="s">
        <v>1208</v>
      </c>
      <c r="C326" s="1526" t="s">
        <v>2361</v>
      </c>
      <c r="D326" s="1526"/>
      <c r="E326" s="1526"/>
      <c r="F326" s="1526"/>
      <c r="G326" s="1526"/>
      <c r="H326" s="1526"/>
      <c r="I326" s="1526"/>
    </row>
    <row r="327" spans="1:14" ht="15.6">
      <c r="A327" s="1429"/>
      <c r="B327" s="1429"/>
      <c r="C327" s="1429"/>
      <c r="D327" s="1429"/>
      <c r="E327" s="1429"/>
      <c r="F327" s="1429"/>
      <c r="G327" s="1429"/>
      <c r="H327" s="1429"/>
      <c r="I327" s="1429"/>
    </row>
    <row r="328" spans="1:14" ht="15.6">
      <c r="A328" s="1516" t="s">
        <v>3</v>
      </c>
      <c r="B328" s="1518" t="s">
        <v>4</v>
      </c>
      <c r="C328" s="1519"/>
      <c r="D328" s="1516" t="s">
        <v>5</v>
      </c>
      <c r="E328" s="1516" t="s">
        <v>6</v>
      </c>
      <c r="F328" s="1516" t="s">
        <v>7</v>
      </c>
      <c r="G328" s="770" t="s">
        <v>8</v>
      </c>
      <c r="H328" s="770" t="s">
        <v>9</v>
      </c>
      <c r="I328" s="770" t="s">
        <v>10</v>
      </c>
    </row>
    <row r="329" spans="1:14" ht="15.6">
      <c r="A329" s="1517"/>
      <c r="B329" s="1520"/>
      <c r="C329" s="1521"/>
      <c r="D329" s="1517"/>
      <c r="E329" s="1517"/>
      <c r="F329" s="1517"/>
      <c r="G329" s="771" t="s">
        <v>11</v>
      </c>
      <c r="H329" s="771" t="s">
        <v>11</v>
      </c>
      <c r="I329" s="771" t="s">
        <v>11</v>
      </c>
    </row>
    <row r="330" spans="1:14" ht="15.6">
      <c r="A330" s="770" t="s">
        <v>12</v>
      </c>
      <c r="B330" s="1393" t="s">
        <v>364</v>
      </c>
      <c r="C330" s="1390"/>
      <c r="D330" s="1369"/>
      <c r="E330" s="774"/>
      <c r="F330" s="774"/>
      <c r="G330" s="774"/>
      <c r="H330" s="775"/>
      <c r="I330" s="776"/>
    </row>
    <row r="331" spans="1:14" s="1378" customFormat="1" ht="37.5" customHeight="1">
      <c r="A331" s="1374">
        <v>1</v>
      </c>
      <c r="B331" s="1509" t="s">
        <v>2362</v>
      </c>
      <c r="C331" s="1510"/>
      <c r="D331" s="1375">
        <v>2</v>
      </c>
      <c r="E331" s="1374" t="s">
        <v>403</v>
      </c>
      <c r="F331" s="1374" t="s">
        <v>16</v>
      </c>
      <c r="G331" s="1376">
        <v>2150000</v>
      </c>
      <c r="H331" s="1376">
        <f>+G331*D331</f>
        <v>4300000</v>
      </c>
      <c r="I331" s="1377"/>
      <c r="M331" s="1378">
        <f>280000/6</f>
        <v>46666.666666666664</v>
      </c>
      <c r="N331" s="1378">
        <f>15*2.5</f>
        <v>37.5</v>
      </c>
    </row>
    <row r="332" spans="1:14" s="1397" customFormat="1" ht="18.75" customHeight="1">
      <c r="A332" s="1374">
        <f>+A331+1</f>
        <v>2</v>
      </c>
      <c r="B332" s="1509" t="s">
        <v>2363</v>
      </c>
      <c r="C332" s="1510"/>
      <c r="D332" s="1375">
        <f>+D331</f>
        <v>2</v>
      </c>
      <c r="E332" s="1374" t="s">
        <v>1870</v>
      </c>
      <c r="F332" s="1374" t="s">
        <v>82</v>
      </c>
      <c r="G332" s="1395">
        <v>37000</v>
      </c>
      <c r="H332" s="1395">
        <f>+G332*D332</f>
        <v>74000</v>
      </c>
      <c r="I332" s="1396"/>
    </row>
    <row r="333" spans="1:14" s="1397" customFormat="1" ht="19.5" customHeight="1">
      <c r="A333" s="1374">
        <f t="shared" ref="A333:A335" si="13">+A332+1</f>
        <v>3</v>
      </c>
      <c r="B333" s="1509" t="s">
        <v>2364</v>
      </c>
      <c r="C333" s="1510"/>
      <c r="D333" s="1375">
        <v>2</v>
      </c>
      <c r="E333" s="1374" t="s">
        <v>403</v>
      </c>
      <c r="F333" s="1374" t="s">
        <v>82</v>
      </c>
      <c r="G333" s="1395">
        <v>18000</v>
      </c>
      <c r="H333" s="1395">
        <f>+G333*D333</f>
        <v>36000</v>
      </c>
      <c r="I333" s="1396"/>
    </row>
    <row r="334" spans="1:14" ht="15.6">
      <c r="A334" s="1374">
        <f t="shared" si="13"/>
        <v>4</v>
      </c>
      <c r="B334" s="820" t="s">
        <v>2365</v>
      </c>
      <c r="C334" s="1391"/>
      <c r="D334" s="779">
        <v>4</v>
      </c>
      <c r="E334" s="780" t="s">
        <v>179</v>
      </c>
      <c r="F334" s="780" t="s">
        <v>82</v>
      </c>
      <c r="G334" s="791">
        <v>3025</v>
      </c>
      <c r="H334" s="791">
        <f t="shared" ref="H334" si="14">+G334*D334</f>
        <v>12100</v>
      </c>
      <c r="I334" s="971"/>
      <c r="K334" s="1">
        <f>24*3*2</f>
        <v>144</v>
      </c>
    </row>
    <row r="335" spans="1:14" ht="15.6">
      <c r="A335" s="1374">
        <f t="shared" si="13"/>
        <v>5</v>
      </c>
      <c r="B335" s="778" t="s">
        <v>2366</v>
      </c>
      <c r="C335" s="1391"/>
      <c r="D335" s="779">
        <v>8</v>
      </c>
      <c r="E335" s="780" t="s">
        <v>1374</v>
      </c>
      <c r="F335" s="780" t="s">
        <v>82</v>
      </c>
      <c r="G335" s="791">
        <v>8000</v>
      </c>
      <c r="H335" s="791">
        <f t="shared" ref="H335" si="15">+G335*D335</f>
        <v>64000</v>
      </c>
      <c r="I335" s="971"/>
      <c r="K335" s="1">
        <f>24*3*2</f>
        <v>144</v>
      </c>
    </row>
    <row r="336" spans="1:14" ht="15.6">
      <c r="A336" s="814"/>
      <c r="B336" s="820"/>
      <c r="C336" s="1391"/>
      <c r="D336" s="782"/>
      <c r="E336" s="780"/>
      <c r="F336" s="780"/>
      <c r="G336" s="781"/>
      <c r="H336" s="817"/>
      <c r="I336" s="818">
        <f>SUM(H331:H336)</f>
        <v>4486100</v>
      </c>
    </row>
    <row r="337" spans="1:11" ht="15.6">
      <c r="A337" s="786" t="s">
        <v>18</v>
      </c>
      <c r="B337" s="1393" t="s">
        <v>19</v>
      </c>
      <c r="C337" s="1390"/>
      <c r="D337" s="1369"/>
      <c r="E337" s="1370"/>
      <c r="F337" s="1370"/>
      <c r="G337" s="1371"/>
      <c r="H337" s="781"/>
      <c r="I337" s="1133"/>
      <c r="K337" s="1">
        <f>21*3*2</f>
        <v>126</v>
      </c>
    </row>
    <row r="338" spans="1:11" ht="15.6">
      <c r="A338" s="790">
        <v>1</v>
      </c>
      <c r="B338" s="820" t="s">
        <v>2230</v>
      </c>
      <c r="C338" s="1391"/>
      <c r="D338" s="779">
        <v>2</v>
      </c>
      <c r="E338" s="780" t="s">
        <v>1878</v>
      </c>
      <c r="F338" s="780" t="s">
        <v>373</v>
      </c>
      <c r="G338" s="788">
        <v>135000</v>
      </c>
      <c r="H338" s="788">
        <f>G338*D338</f>
        <v>270000</v>
      </c>
      <c r="I338" s="789"/>
    </row>
    <row r="339" spans="1:11" ht="15.6">
      <c r="A339" s="790">
        <f>A338+1</f>
        <v>2</v>
      </c>
      <c r="B339" s="820" t="s">
        <v>2273</v>
      </c>
      <c r="C339" s="1391"/>
      <c r="D339" s="779">
        <v>2</v>
      </c>
      <c r="E339" s="780" t="s">
        <v>2274</v>
      </c>
      <c r="F339" s="780" t="s">
        <v>373</v>
      </c>
      <c r="G339" s="788">
        <v>90000</v>
      </c>
      <c r="H339" s="788">
        <f>G339*D339</f>
        <v>180000</v>
      </c>
      <c r="I339" s="789"/>
    </row>
    <row r="340" spans="1:11" ht="15.6">
      <c r="A340" s="790"/>
      <c r="B340" s="1394"/>
      <c r="C340" s="1392"/>
      <c r="D340" s="791"/>
      <c r="E340" s="780"/>
      <c r="F340" s="780"/>
      <c r="G340" s="788"/>
      <c r="H340" s="788"/>
      <c r="I340" s="807">
        <f>SUM(H338:H339)</f>
        <v>450000</v>
      </c>
    </row>
    <row r="341" spans="1:11" ht="15.6">
      <c r="A341" s="793"/>
      <c r="B341" s="783"/>
      <c r="C341" s="783"/>
      <c r="D341" s="1410"/>
      <c r="E341" s="795"/>
      <c r="F341" s="811"/>
      <c r="G341" s="811" t="s">
        <v>25</v>
      </c>
      <c r="H341" s="813"/>
      <c r="I341" s="810">
        <f>I336+I340</f>
        <v>4936100</v>
      </c>
    </row>
    <row r="342" spans="1:11" ht="15.6">
      <c r="A342" s="796"/>
      <c r="B342" s="797"/>
      <c r="C342" s="797"/>
      <c r="D342" s="784"/>
      <c r="E342" s="784"/>
      <c r="F342" s="785"/>
      <c r="G342" s="812"/>
      <c r="H342" s="798"/>
      <c r="I342" s="826"/>
    </row>
    <row r="343" spans="1:11" ht="15.6">
      <c r="A343" s="799"/>
      <c r="B343" s="800" t="s">
        <v>549</v>
      </c>
      <c r="C343" s="800"/>
      <c r="D343" s="1411"/>
      <c r="E343" s="800"/>
      <c r="F343" s="800"/>
      <c r="G343" s="801"/>
      <c r="H343" s="828" t="s">
        <v>28</v>
      </c>
      <c r="I343" s="775">
        <f>I341</f>
        <v>4936100</v>
      </c>
    </row>
    <row r="344" spans="1:11" ht="15.6">
      <c r="A344" s="802"/>
      <c r="B344" s="1398" t="s">
        <v>2411</v>
      </c>
      <c r="C344" s="803"/>
      <c r="D344" s="1412"/>
      <c r="E344" s="804"/>
      <c r="F344" s="804"/>
      <c r="G344" s="805"/>
      <c r="H344" s="829" t="s">
        <v>30</v>
      </c>
      <c r="I344" s="807">
        <f>ROUND(I343,-3)</f>
        <v>4936000</v>
      </c>
    </row>
    <row r="345" spans="1:11" ht="15.6">
      <c r="A345" s="49"/>
      <c r="B345" s="49"/>
      <c r="C345" s="49"/>
      <c r="D345" s="823"/>
      <c r="E345" s="49"/>
      <c r="F345" s="49"/>
      <c r="G345" s="49"/>
      <c r="H345" s="49"/>
      <c r="I345" s="50"/>
    </row>
    <row r="346" spans="1:11" ht="15.6">
      <c r="A346" s="51"/>
      <c r="B346" s="51"/>
      <c r="C346" s="51"/>
      <c r="D346" s="1428"/>
      <c r="E346" s="51"/>
      <c r="F346" s="51"/>
      <c r="G346" s="51"/>
      <c r="H346" s="1511" t="s">
        <v>2412</v>
      </c>
      <c r="I346" s="1511"/>
    </row>
    <row r="347" spans="1:11" ht="15.6">
      <c r="A347" s="1511" t="s">
        <v>234</v>
      </c>
      <c r="B347" s="1511"/>
      <c r="C347" s="1511"/>
      <c r="D347" s="1511" t="s">
        <v>32</v>
      </c>
      <c r="E347" s="1511"/>
      <c r="F347" s="1511"/>
      <c r="G347" s="1511"/>
      <c r="H347" s="1511" t="s">
        <v>33</v>
      </c>
      <c r="I347" s="1511"/>
    </row>
    <row r="348" spans="1:11" ht="15.6">
      <c r="A348" s="51"/>
      <c r="B348" s="51"/>
      <c r="C348" s="51"/>
      <c r="D348" s="1428"/>
      <c r="E348" s="51"/>
      <c r="F348" s="51"/>
      <c r="G348" s="51"/>
      <c r="H348" s="51"/>
      <c r="I348" s="51"/>
    </row>
    <row r="349" spans="1:11" ht="15.6">
      <c r="A349" s="51"/>
      <c r="B349" s="51"/>
      <c r="C349" s="51"/>
      <c r="D349" s="1428"/>
      <c r="E349" s="51"/>
      <c r="F349" s="51"/>
      <c r="G349" s="51"/>
      <c r="H349" s="51"/>
      <c r="I349" s="51"/>
    </row>
    <row r="350" spans="1:11" ht="15.6">
      <c r="A350" s="51"/>
      <c r="B350" s="51"/>
      <c r="C350" s="51"/>
      <c r="D350" s="1428"/>
      <c r="E350" s="51"/>
      <c r="F350" s="51"/>
      <c r="G350" s="51"/>
      <c r="H350" s="51"/>
      <c r="I350" s="51"/>
    </row>
    <row r="351" spans="1:11" ht="15.6">
      <c r="A351" s="1512" t="s">
        <v>2256</v>
      </c>
      <c r="B351" s="1512"/>
      <c r="C351" s="1512"/>
      <c r="D351" s="1512" t="s">
        <v>2248</v>
      </c>
      <c r="E351" s="1512"/>
      <c r="F351" s="1512"/>
      <c r="G351" s="1512"/>
      <c r="H351" s="1512" t="s">
        <v>2257</v>
      </c>
      <c r="I351" s="1512"/>
    </row>
    <row r="352" spans="1:11" ht="15.6">
      <c r="A352" s="1511" t="s">
        <v>2247</v>
      </c>
      <c r="B352" s="1511"/>
      <c r="C352" s="1511"/>
      <c r="D352" s="1511" t="s">
        <v>1604</v>
      </c>
      <c r="E352" s="1511"/>
      <c r="F352" s="1511"/>
      <c r="G352" s="1511"/>
      <c r="H352" s="1511" t="s">
        <v>39</v>
      </c>
      <c r="I352" s="1511"/>
    </row>
    <row r="357" spans="1:11" ht="28.8">
      <c r="A357" s="1524" t="s">
        <v>1705</v>
      </c>
      <c r="B357" s="1524"/>
      <c r="C357" s="1524"/>
      <c r="D357" s="1524"/>
      <c r="E357" s="1524"/>
      <c r="F357" s="1524"/>
      <c r="G357" s="1524"/>
      <c r="H357" s="1524"/>
      <c r="I357" s="1524"/>
    </row>
    <row r="358" spans="1:11" ht="21">
      <c r="A358" s="830" t="s">
        <v>2278</v>
      </c>
      <c r="B358" s="1141"/>
      <c r="C358" s="1525" t="s">
        <v>2370</v>
      </c>
      <c r="D358" s="1525"/>
      <c r="E358" s="1525"/>
      <c r="F358" s="1525"/>
      <c r="G358" s="1525"/>
      <c r="H358" s="1525"/>
      <c r="I358" s="1525"/>
    </row>
    <row r="359" spans="1:11" ht="21">
      <c r="A359" s="830" t="s">
        <v>1208</v>
      </c>
      <c r="B359" s="1141"/>
      <c r="C359" s="1526" t="s">
        <v>2371</v>
      </c>
      <c r="D359" s="1526"/>
      <c r="E359" s="1526"/>
      <c r="F359" s="1526"/>
      <c r="G359" s="1526"/>
      <c r="H359" s="1526"/>
      <c r="I359" s="1526"/>
    </row>
    <row r="360" spans="1:11" ht="15.6">
      <c r="A360" s="1454"/>
      <c r="B360" s="1454"/>
      <c r="C360" s="1454"/>
      <c r="D360" s="1454"/>
      <c r="E360" s="1454"/>
      <c r="F360" s="1454"/>
      <c r="G360" s="1454"/>
      <c r="H360" s="1454"/>
      <c r="I360" s="1454"/>
    </row>
    <row r="361" spans="1:11" ht="15.6">
      <c r="A361" s="1516" t="s">
        <v>3</v>
      </c>
      <c r="B361" s="1518" t="s">
        <v>4</v>
      </c>
      <c r="C361" s="1519"/>
      <c r="D361" s="1516" t="s">
        <v>5</v>
      </c>
      <c r="E361" s="1516" t="s">
        <v>6</v>
      </c>
      <c r="F361" s="1516" t="s">
        <v>7</v>
      </c>
      <c r="G361" s="770" t="s">
        <v>8</v>
      </c>
      <c r="H361" s="770" t="s">
        <v>9</v>
      </c>
      <c r="I361" s="770" t="s">
        <v>10</v>
      </c>
    </row>
    <row r="362" spans="1:11" ht="15.6">
      <c r="A362" s="1517"/>
      <c r="B362" s="1520"/>
      <c r="C362" s="1521"/>
      <c r="D362" s="1517"/>
      <c r="E362" s="1517"/>
      <c r="F362" s="1517"/>
      <c r="G362" s="771" t="s">
        <v>11</v>
      </c>
      <c r="H362" s="771" t="s">
        <v>11</v>
      </c>
      <c r="I362" s="771" t="s">
        <v>11</v>
      </c>
    </row>
    <row r="363" spans="1:11" ht="15.6">
      <c r="A363" s="770" t="s">
        <v>12</v>
      </c>
      <c r="B363" s="1393" t="s">
        <v>364</v>
      </c>
      <c r="C363" s="1390"/>
      <c r="D363" s="1369"/>
      <c r="E363" s="774"/>
      <c r="F363" s="774"/>
      <c r="G363" s="774"/>
      <c r="H363" s="775"/>
      <c r="I363" s="776"/>
    </row>
    <row r="364" spans="1:11" ht="30.75" customHeight="1">
      <c r="A364" s="1374">
        <v>1</v>
      </c>
      <c r="B364" s="1509" t="s">
        <v>2367</v>
      </c>
      <c r="C364" s="1510"/>
      <c r="D364" s="1375">
        <v>1</v>
      </c>
      <c r="E364" s="1374" t="s">
        <v>403</v>
      </c>
      <c r="F364" s="1374" t="s">
        <v>16</v>
      </c>
      <c r="G364" s="1376">
        <f>6430000*1.1</f>
        <v>7073000.0000000009</v>
      </c>
      <c r="H364" s="1376">
        <f>+G364*D364</f>
        <v>7073000.0000000009</v>
      </c>
      <c r="I364" s="1377"/>
      <c r="K364" s="1">
        <f>6430+1500</f>
        <v>7930</v>
      </c>
    </row>
    <row r="365" spans="1:11" ht="15.6">
      <c r="A365" s="814"/>
      <c r="B365" s="820"/>
      <c r="C365" s="1391"/>
      <c r="D365" s="782"/>
      <c r="E365" s="780"/>
      <c r="F365" s="780"/>
      <c r="G365" s="781"/>
      <c r="H365" s="817"/>
      <c r="I365" s="818">
        <f>SUM(H364:H365)</f>
        <v>7073000.0000000009</v>
      </c>
    </row>
    <row r="366" spans="1:11" ht="15.6">
      <c r="A366" s="786" t="s">
        <v>18</v>
      </c>
      <c r="B366" s="1393" t="s">
        <v>19</v>
      </c>
      <c r="C366" s="1390"/>
      <c r="D366" s="1369"/>
      <c r="E366" s="1370"/>
      <c r="F366" s="1370"/>
      <c r="G366" s="1371"/>
      <c r="H366" s="781"/>
      <c r="I366" s="1133"/>
      <c r="K366" s="1">
        <f>6430000-I365</f>
        <v>-643000.00000000093</v>
      </c>
    </row>
    <row r="367" spans="1:11" ht="15.6">
      <c r="A367" s="790">
        <v>1</v>
      </c>
      <c r="B367" s="820" t="s">
        <v>2368</v>
      </c>
      <c r="C367" s="1391"/>
      <c r="D367" s="779">
        <v>1</v>
      </c>
      <c r="E367" s="780" t="s">
        <v>51</v>
      </c>
      <c r="F367" s="780" t="s">
        <v>51</v>
      </c>
      <c r="G367" s="788">
        <v>2500000</v>
      </c>
      <c r="H367" s="788">
        <f>G367*D367</f>
        <v>2500000</v>
      </c>
      <c r="I367" s="789"/>
    </row>
    <row r="368" spans="1:11" ht="15.6">
      <c r="A368" s="790"/>
      <c r="B368" s="1394"/>
      <c r="C368" s="1392"/>
      <c r="D368" s="791"/>
      <c r="E368" s="780"/>
      <c r="F368" s="780"/>
      <c r="G368" s="788"/>
      <c r="H368" s="788"/>
      <c r="I368" s="807">
        <f>SUM(H367:H367)</f>
        <v>2500000</v>
      </c>
      <c r="K368" s="1">
        <f>7500000-I372</f>
        <v>-2073000</v>
      </c>
    </row>
    <row r="369" spans="1:9" ht="15.6">
      <c r="A369" s="793"/>
      <c r="B369" s="783"/>
      <c r="C369" s="783"/>
      <c r="D369" s="1410"/>
      <c r="E369" s="795"/>
      <c r="F369" s="811"/>
      <c r="G369" s="811" t="s">
        <v>25</v>
      </c>
      <c r="H369" s="813"/>
      <c r="I369" s="810">
        <f>I365+I368</f>
        <v>9573000</v>
      </c>
    </row>
    <row r="370" spans="1:9" ht="15.6">
      <c r="A370" s="796"/>
      <c r="B370" s="797"/>
      <c r="C370" s="797"/>
      <c r="D370" s="784"/>
      <c r="E370" s="784"/>
      <c r="F370" s="785"/>
      <c r="G370" s="812"/>
      <c r="H370" s="798"/>
      <c r="I370" s="826"/>
    </row>
    <row r="371" spans="1:9" ht="15.6">
      <c r="A371" s="799"/>
      <c r="B371" s="800" t="s">
        <v>549</v>
      </c>
      <c r="C371" s="800"/>
      <c r="D371" s="1411"/>
      <c r="E371" s="800"/>
      <c r="F371" s="800"/>
      <c r="G371" s="801"/>
      <c r="H371" s="828" t="s">
        <v>28</v>
      </c>
      <c r="I371" s="775">
        <f>I369</f>
        <v>9573000</v>
      </c>
    </row>
    <row r="372" spans="1:9" ht="15.6">
      <c r="A372" s="802"/>
      <c r="B372" s="1398" t="s">
        <v>2369</v>
      </c>
      <c r="C372" s="803"/>
      <c r="D372" s="1412"/>
      <c r="E372" s="804"/>
      <c r="F372" s="804"/>
      <c r="G372" s="805"/>
      <c r="H372" s="829" t="s">
        <v>30</v>
      </c>
      <c r="I372" s="807">
        <f>ROUND(I371,-3)</f>
        <v>9573000</v>
      </c>
    </row>
    <row r="373" spans="1:9" ht="15.6">
      <c r="A373" s="49"/>
      <c r="B373" s="49"/>
      <c r="C373" s="49"/>
      <c r="D373" s="823"/>
      <c r="E373" s="49"/>
      <c r="F373" s="49"/>
      <c r="G373" s="49"/>
      <c r="H373" s="49"/>
      <c r="I373" s="50"/>
    </row>
    <row r="374" spans="1:9" ht="15.6">
      <c r="A374" s="51"/>
      <c r="B374" s="51"/>
      <c r="C374" s="51"/>
      <c r="D374" s="1453"/>
      <c r="E374" s="51"/>
      <c r="F374" s="51"/>
      <c r="G374" s="51"/>
      <c r="H374" s="1511" t="s">
        <v>2300</v>
      </c>
      <c r="I374" s="1511"/>
    </row>
    <row r="375" spans="1:9" ht="15.6">
      <c r="A375" s="1511" t="s">
        <v>234</v>
      </c>
      <c r="B375" s="1511"/>
      <c r="C375" s="1511"/>
      <c r="D375" s="1511" t="s">
        <v>32</v>
      </c>
      <c r="E375" s="1511"/>
      <c r="F375" s="1511"/>
      <c r="G375" s="1511"/>
      <c r="H375" s="1511" t="s">
        <v>33</v>
      </c>
      <c r="I375" s="1511"/>
    </row>
    <row r="376" spans="1:9" ht="15.6">
      <c r="A376" s="51"/>
      <c r="B376" s="51"/>
      <c r="C376" s="51"/>
      <c r="D376" s="1453"/>
      <c r="E376" s="51"/>
      <c r="F376" s="51"/>
      <c r="G376" s="51"/>
      <c r="H376" s="51"/>
      <c r="I376" s="51"/>
    </row>
    <row r="377" spans="1:9" ht="15.6">
      <c r="A377" s="51"/>
      <c r="B377" s="51"/>
      <c r="C377" s="51"/>
      <c r="D377" s="1453"/>
      <c r="E377" s="51"/>
      <c r="F377" s="51"/>
      <c r="G377" s="51"/>
      <c r="H377" s="51"/>
      <c r="I377" s="51"/>
    </row>
    <row r="378" spans="1:9" ht="15.6">
      <c r="A378" s="51"/>
      <c r="B378" s="51"/>
      <c r="C378" s="51"/>
      <c r="D378" s="1453"/>
      <c r="E378" s="51"/>
      <c r="F378" s="51"/>
      <c r="G378" s="51"/>
      <c r="H378" s="51"/>
      <c r="I378" s="51"/>
    </row>
    <row r="379" spans="1:9" ht="15.6">
      <c r="A379" s="1512" t="s">
        <v>2256</v>
      </c>
      <c r="B379" s="1512"/>
      <c r="C379" s="1512"/>
      <c r="D379" s="1512" t="s">
        <v>2248</v>
      </c>
      <c r="E379" s="1512"/>
      <c r="F379" s="1512"/>
      <c r="G379" s="1512"/>
      <c r="H379" s="1512" t="s">
        <v>2257</v>
      </c>
      <c r="I379" s="1512"/>
    </row>
    <row r="380" spans="1:9" ht="15.6">
      <c r="A380" s="1511" t="s">
        <v>2247</v>
      </c>
      <c r="B380" s="1511"/>
      <c r="C380" s="1511"/>
      <c r="D380" s="1511" t="s">
        <v>1604</v>
      </c>
      <c r="E380" s="1511"/>
      <c r="F380" s="1511"/>
      <c r="G380" s="1511"/>
      <c r="H380" s="1511" t="s">
        <v>39</v>
      </c>
      <c r="I380" s="1511"/>
    </row>
    <row r="383" spans="1:9" ht="33.6">
      <c r="A383" s="597"/>
      <c r="B383" s="1513" t="s">
        <v>235</v>
      </c>
      <c r="C383" s="1513"/>
      <c r="D383" s="1513"/>
      <c r="E383" s="1513"/>
      <c r="F383" s="1513"/>
      <c r="G383" s="1513"/>
      <c r="H383" s="1513"/>
      <c r="I383" s="1513"/>
    </row>
    <row r="384" spans="1:9" ht="24.75" customHeight="1">
      <c r="A384" s="597"/>
      <c r="B384" s="1514" t="s">
        <v>1984</v>
      </c>
      <c r="C384" s="1514"/>
      <c r="D384" s="1514"/>
      <c r="E384" s="1514"/>
      <c r="F384" s="1514"/>
      <c r="G384" s="1514"/>
      <c r="H384" s="1514"/>
      <c r="I384" s="1514"/>
    </row>
    <row r="385" spans="1:13" ht="25.8">
      <c r="A385" s="830"/>
      <c r="B385" s="1515" t="s">
        <v>2372</v>
      </c>
      <c r="C385" s="1515"/>
      <c r="D385" s="1515"/>
      <c r="E385" s="1515"/>
      <c r="F385" s="1515"/>
      <c r="G385" s="1515"/>
      <c r="H385" s="1515"/>
      <c r="I385" s="1515"/>
    </row>
    <row r="386" spans="1:13" ht="15.6">
      <c r="A386" s="1456"/>
      <c r="B386" s="1456"/>
      <c r="C386" s="1456"/>
      <c r="D386" s="1456"/>
      <c r="E386" s="1456"/>
      <c r="F386" s="1456"/>
      <c r="G386" s="1456"/>
      <c r="H386" s="1456"/>
      <c r="I386" s="1456"/>
    </row>
    <row r="387" spans="1:13" ht="15.6">
      <c r="A387" s="1516" t="s">
        <v>3</v>
      </c>
      <c r="B387" s="1518" t="s">
        <v>4</v>
      </c>
      <c r="C387" s="1519"/>
      <c r="D387" s="1516" t="s">
        <v>5</v>
      </c>
      <c r="E387" s="1516" t="s">
        <v>6</v>
      </c>
      <c r="F387" s="1516" t="s">
        <v>7</v>
      </c>
      <c r="G387" s="770" t="s">
        <v>8</v>
      </c>
      <c r="H387" s="770" t="s">
        <v>9</v>
      </c>
      <c r="I387" s="770" t="s">
        <v>10</v>
      </c>
    </row>
    <row r="388" spans="1:13" ht="15.6">
      <c r="A388" s="1517"/>
      <c r="B388" s="1520"/>
      <c r="C388" s="1521"/>
      <c r="D388" s="1517"/>
      <c r="E388" s="1517"/>
      <c r="F388" s="1517"/>
      <c r="G388" s="771" t="s">
        <v>11</v>
      </c>
      <c r="H388" s="771" t="s">
        <v>11</v>
      </c>
      <c r="I388" s="771" t="s">
        <v>11</v>
      </c>
    </row>
    <row r="389" spans="1:13" ht="15.6">
      <c r="A389" s="770" t="s">
        <v>12</v>
      </c>
      <c r="B389" s="1393" t="s">
        <v>364</v>
      </c>
      <c r="C389" s="1390"/>
      <c r="D389" s="1369"/>
      <c r="E389" s="774"/>
      <c r="F389" s="774"/>
      <c r="G389" s="774"/>
      <c r="H389" s="775"/>
      <c r="I389" s="776"/>
    </row>
    <row r="390" spans="1:13" ht="15.6">
      <c r="A390" s="780">
        <v>1</v>
      </c>
      <c r="B390" s="820" t="s">
        <v>2259</v>
      </c>
      <c r="C390" s="1391"/>
      <c r="D390" s="779">
        <f>6.5 *2</f>
        <v>13</v>
      </c>
      <c r="E390" s="780" t="s">
        <v>2249</v>
      </c>
      <c r="F390" s="780" t="s">
        <v>16</v>
      </c>
      <c r="G390" s="791">
        <v>17500</v>
      </c>
      <c r="H390" s="791">
        <f>+G390*D390</f>
        <v>227500</v>
      </c>
      <c r="I390" s="971"/>
      <c r="M390" s="1">
        <f>280000/6</f>
        <v>46666.666666666664</v>
      </c>
    </row>
    <row r="391" spans="1:13" ht="15.6">
      <c r="A391" s="780">
        <f>+A390+1</f>
        <v>2</v>
      </c>
      <c r="B391" s="820" t="s">
        <v>2251</v>
      </c>
      <c r="C391" s="1391"/>
      <c r="D391" s="779">
        <f>1.5*2</f>
        <v>3</v>
      </c>
      <c r="E391" s="780" t="s">
        <v>2249</v>
      </c>
      <c r="F391" s="780" t="s">
        <v>16</v>
      </c>
      <c r="G391" s="791">
        <v>17500</v>
      </c>
      <c r="H391" s="791">
        <f>+G391*D391</f>
        <v>52500</v>
      </c>
      <c r="I391" s="971"/>
    </row>
    <row r="392" spans="1:13" ht="15.6">
      <c r="A392" s="780">
        <f t="shared" ref="A392:A399" si="16">+A391+1</f>
        <v>3</v>
      </c>
      <c r="B392" s="820" t="s">
        <v>2250</v>
      </c>
      <c r="C392" s="1391"/>
      <c r="D392" s="779">
        <v>1</v>
      </c>
      <c r="E392" s="780" t="s">
        <v>2261</v>
      </c>
      <c r="F392" s="780" t="s">
        <v>16</v>
      </c>
      <c r="G392" s="791">
        <v>36000</v>
      </c>
      <c r="H392" s="791">
        <f t="shared" ref="H392" si="17">+G392*D392</f>
        <v>36000</v>
      </c>
      <c r="I392" s="971"/>
      <c r="K392" s="1">
        <f>24*3*2</f>
        <v>144</v>
      </c>
    </row>
    <row r="393" spans="1:13" ht="15.6">
      <c r="A393" s="780">
        <f t="shared" si="16"/>
        <v>4</v>
      </c>
      <c r="B393" s="820" t="s">
        <v>2262</v>
      </c>
      <c r="C393" s="1391"/>
      <c r="D393" s="779">
        <v>6</v>
      </c>
      <c r="E393" s="780" t="s">
        <v>245</v>
      </c>
      <c r="F393" s="780" t="s">
        <v>16</v>
      </c>
      <c r="G393" s="791">
        <v>160000</v>
      </c>
      <c r="H393" s="791">
        <f>G393*D393</f>
        <v>960000</v>
      </c>
      <c r="I393" s="971"/>
    </row>
    <row r="394" spans="1:13" ht="15.6">
      <c r="A394" s="780">
        <f t="shared" si="16"/>
        <v>5</v>
      </c>
      <c r="B394" s="820" t="s">
        <v>2263</v>
      </c>
      <c r="C394" s="1391"/>
      <c r="D394" s="779">
        <f>0.5*2</f>
        <v>1</v>
      </c>
      <c r="E394" s="780" t="s">
        <v>245</v>
      </c>
      <c r="F394" s="780" t="s">
        <v>16</v>
      </c>
      <c r="G394" s="791">
        <v>53600</v>
      </c>
      <c r="H394" s="791">
        <f>G394*D394</f>
        <v>53600</v>
      </c>
      <c r="I394" s="971"/>
    </row>
    <row r="395" spans="1:13" ht="21">
      <c r="A395" s="780">
        <f t="shared" si="16"/>
        <v>6</v>
      </c>
      <c r="B395" s="820" t="s">
        <v>2264</v>
      </c>
      <c r="C395" s="1391"/>
      <c r="D395" s="779">
        <f>2*2</f>
        <v>4</v>
      </c>
      <c r="E395" s="780" t="s">
        <v>44</v>
      </c>
      <c r="F395" s="780" t="s">
        <v>16</v>
      </c>
      <c r="G395" s="791">
        <v>43000</v>
      </c>
      <c r="H395" s="791">
        <f t="shared" ref="H395:H400" si="18">+G395*D395</f>
        <v>172000</v>
      </c>
      <c r="I395" s="971"/>
      <c r="K395" s="1141">
        <f>24*10*0.5</f>
        <v>120</v>
      </c>
    </row>
    <row r="396" spans="1:13" ht="15.6">
      <c r="A396" s="780">
        <f t="shared" si="16"/>
        <v>7</v>
      </c>
      <c r="B396" s="820" t="s">
        <v>2265</v>
      </c>
      <c r="C396" s="1391"/>
      <c r="D396" s="779">
        <v>12</v>
      </c>
      <c r="E396" s="780" t="s">
        <v>179</v>
      </c>
      <c r="F396" s="780" t="s">
        <v>16</v>
      </c>
      <c r="G396" s="791">
        <v>46000</v>
      </c>
      <c r="H396" s="791">
        <f t="shared" si="18"/>
        <v>552000</v>
      </c>
      <c r="I396" s="971"/>
      <c r="K396" s="1">
        <f>24*3*2</f>
        <v>144</v>
      </c>
    </row>
    <row r="397" spans="1:13" ht="15.6">
      <c r="A397" s="780">
        <f t="shared" si="16"/>
        <v>8</v>
      </c>
      <c r="B397" s="820" t="s">
        <v>2252</v>
      </c>
      <c r="C397" s="1391"/>
      <c r="D397" s="779">
        <f>2*2</f>
        <v>4</v>
      </c>
      <c r="E397" s="780" t="s">
        <v>132</v>
      </c>
      <c r="F397" s="780" t="s">
        <v>16</v>
      </c>
      <c r="G397" s="791">
        <v>15000</v>
      </c>
      <c r="H397" s="791">
        <f t="shared" si="18"/>
        <v>60000</v>
      </c>
      <c r="I397" s="971"/>
      <c r="K397" s="1">
        <f>24*3*2</f>
        <v>144</v>
      </c>
    </row>
    <row r="398" spans="1:13" ht="15.6">
      <c r="A398" s="780">
        <f t="shared" si="16"/>
        <v>9</v>
      </c>
      <c r="B398" s="820" t="s">
        <v>2253</v>
      </c>
      <c r="C398" s="1391"/>
      <c r="D398" s="779">
        <f>2*2</f>
        <v>4</v>
      </c>
      <c r="E398" s="780" t="s">
        <v>132</v>
      </c>
      <c r="F398" s="780" t="s">
        <v>16</v>
      </c>
      <c r="G398" s="791">
        <v>8000</v>
      </c>
      <c r="H398" s="791">
        <f t="shared" si="18"/>
        <v>32000</v>
      </c>
      <c r="I398" s="971"/>
      <c r="K398" s="1">
        <f>24*3*2</f>
        <v>144</v>
      </c>
    </row>
    <row r="399" spans="1:13" s="1378" customFormat="1" ht="33.75" customHeight="1">
      <c r="A399" s="1374">
        <f t="shared" si="16"/>
        <v>10</v>
      </c>
      <c r="B399" s="1509" t="s">
        <v>2258</v>
      </c>
      <c r="C399" s="1510"/>
      <c r="D399" s="1457">
        <v>1</v>
      </c>
      <c r="E399" s="1374"/>
      <c r="F399" s="1374" t="s">
        <v>51</v>
      </c>
      <c r="G399" s="1376">
        <v>100000</v>
      </c>
      <c r="H399" s="1376">
        <f t="shared" si="18"/>
        <v>100000</v>
      </c>
      <c r="I399" s="1377"/>
      <c r="K399" s="1378">
        <f>24*3*2</f>
        <v>144</v>
      </c>
    </row>
    <row r="400" spans="1:13" ht="15.6">
      <c r="A400" s="777">
        <v>11</v>
      </c>
      <c r="B400" s="820" t="s">
        <v>2260</v>
      </c>
      <c r="C400" s="1391"/>
      <c r="D400" s="779">
        <v>1</v>
      </c>
      <c r="E400" s="780" t="s">
        <v>2261</v>
      </c>
      <c r="F400" s="780" t="s">
        <v>16</v>
      </c>
      <c r="G400" s="781">
        <v>56000</v>
      </c>
      <c r="H400" s="781">
        <f t="shared" si="18"/>
        <v>56000</v>
      </c>
      <c r="I400" s="1133"/>
      <c r="K400" s="1">
        <f>10*3*2</f>
        <v>60</v>
      </c>
    </row>
    <row r="401" spans="1:11" ht="15.6">
      <c r="A401" s="814"/>
      <c r="B401" s="820"/>
      <c r="C401" s="1391"/>
      <c r="D401" s="782"/>
      <c r="E401" s="780"/>
      <c r="F401" s="780"/>
      <c r="G401" s="781"/>
      <c r="H401" s="817"/>
      <c r="I401" s="818">
        <f>SUM(H390:H401)</f>
        <v>2301600</v>
      </c>
    </row>
    <row r="402" spans="1:11" ht="15.6">
      <c r="A402" s="786" t="s">
        <v>18</v>
      </c>
      <c r="B402" s="1393" t="s">
        <v>19</v>
      </c>
      <c r="C402" s="1390"/>
      <c r="D402" s="1369"/>
      <c r="E402" s="1370"/>
      <c r="F402" s="1370"/>
      <c r="G402" s="1371"/>
      <c r="H402" s="781"/>
      <c r="I402" s="1133"/>
      <c r="K402" s="1">
        <f>21*3*2</f>
        <v>126</v>
      </c>
    </row>
    <row r="403" spans="1:11" ht="15.6">
      <c r="A403" s="790">
        <v>1</v>
      </c>
      <c r="B403" s="820" t="s">
        <v>2230</v>
      </c>
      <c r="C403" s="1391"/>
      <c r="D403" s="779">
        <v>2</v>
      </c>
      <c r="E403" s="780" t="s">
        <v>1878</v>
      </c>
      <c r="F403" s="780" t="s">
        <v>373</v>
      </c>
      <c r="G403" s="788">
        <v>135000</v>
      </c>
      <c r="H403" s="788">
        <f>G403*D403</f>
        <v>270000</v>
      </c>
      <c r="I403" s="789"/>
    </row>
    <row r="404" spans="1:11" ht="15.6">
      <c r="A404" s="790">
        <f>A403+1</f>
        <v>2</v>
      </c>
      <c r="B404" s="820" t="s">
        <v>2273</v>
      </c>
      <c r="C404" s="1391"/>
      <c r="D404" s="779">
        <v>2</v>
      </c>
      <c r="E404" s="780" t="s">
        <v>2274</v>
      </c>
      <c r="F404" s="780" t="s">
        <v>373</v>
      </c>
      <c r="G404" s="788">
        <v>90000</v>
      </c>
      <c r="H404" s="788">
        <f>G404*D404</f>
        <v>180000</v>
      </c>
      <c r="I404" s="789"/>
    </row>
    <row r="405" spans="1:11" ht="15.6">
      <c r="A405" s="790"/>
      <c r="B405" s="1394"/>
      <c r="C405" s="1392"/>
      <c r="D405" s="791"/>
      <c r="E405" s="780"/>
      <c r="F405" s="780"/>
      <c r="G405" s="788"/>
      <c r="H405" s="788"/>
      <c r="I405" s="807">
        <f>SUM(H403:H404)</f>
        <v>450000</v>
      </c>
    </row>
    <row r="406" spans="1:11" ht="15.6">
      <c r="A406" s="793"/>
      <c r="B406" s="783"/>
      <c r="C406" s="783"/>
      <c r="D406" s="1410"/>
      <c r="E406" s="795"/>
      <c r="F406" s="811"/>
      <c r="G406" s="811" t="s">
        <v>25</v>
      </c>
      <c r="H406" s="813"/>
      <c r="I406" s="810">
        <f>I401+I405</f>
        <v>2751600</v>
      </c>
    </row>
    <row r="407" spans="1:11" ht="15.6">
      <c r="A407" s="820"/>
      <c r="B407" s="821"/>
      <c r="C407" s="821"/>
      <c r="D407" s="822"/>
      <c r="E407" s="822"/>
      <c r="F407" s="823"/>
      <c r="G407" s="819"/>
      <c r="H407" s="964"/>
      <c r="I407" s="1372"/>
    </row>
    <row r="408" spans="1:11" ht="15.6">
      <c r="A408" s="796"/>
      <c r="B408" s="797"/>
      <c r="C408" s="797"/>
      <c r="D408" s="784"/>
      <c r="E408" s="784"/>
      <c r="F408" s="785"/>
      <c r="G408" s="812"/>
      <c r="H408" s="798"/>
      <c r="I408" s="826"/>
    </row>
    <row r="409" spans="1:11" ht="15.6">
      <c r="A409" s="799"/>
      <c r="B409" s="800" t="s">
        <v>549</v>
      </c>
      <c r="C409" s="800"/>
      <c r="D409" s="1411"/>
      <c r="E409" s="800"/>
      <c r="F409" s="800"/>
      <c r="G409" s="801"/>
      <c r="H409" s="828" t="s">
        <v>28</v>
      </c>
      <c r="I409" s="775">
        <f>I406</f>
        <v>2751600</v>
      </c>
    </row>
    <row r="410" spans="1:11" ht="15.6">
      <c r="A410" s="802"/>
      <c r="B410" s="803" t="s">
        <v>2275</v>
      </c>
      <c r="C410" s="803"/>
      <c r="D410" s="1412"/>
      <c r="E410" s="804"/>
      <c r="F410" s="804"/>
      <c r="G410" s="805"/>
      <c r="H410" s="829" t="s">
        <v>30</v>
      </c>
      <c r="I410" s="807">
        <f>ROUND(I409,-3)</f>
        <v>2752000</v>
      </c>
    </row>
    <row r="411" spans="1:11" ht="15.6">
      <c r="A411" s="49"/>
      <c r="B411" s="49"/>
      <c r="C411" s="49"/>
      <c r="D411" s="823"/>
      <c r="E411" s="49"/>
      <c r="F411" s="49"/>
      <c r="G411" s="49"/>
      <c r="H411" s="49"/>
      <c r="I411" s="50"/>
    </row>
    <row r="412" spans="1:11" ht="15.6">
      <c r="A412" s="51"/>
      <c r="B412" s="51"/>
      <c r="C412" s="51"/>
      <c r="D412" s="1455"/>
      <c r="E412" s="51"/>
      <c r="F412" s="51"/>
      <c r="G412" s="51"/>
      <c r="H412" s="1511" t="s">
        <v>2409</v>
      </c>
      <c r="I412" s="1511"/>
    </row>
    <row r="413" spans="1:11" ht="15.6">
      <c r="A413" s="1511" t="s">
        <v>31</v>
      </c>
      <c r="B413" s="1511"/>
      <c r="C413" s="1511"/>
      <c r="D413" s="1511" t="s">
        <v>32</v>
      </c>
      <c r="E413" s="1511"/>
      <c r="F413" s="1511"/>
      <c r="G413" s="51"/>
      <c r="H413" s="1511" t="s">
        <v>33</v>
      </c>
      <c r="I413" s="1511"/>
    </row>
    <row r="414" spans="1:11" ht="15.6">
      <c r="A414" s="51"/>
      <c r="B414" s="51"/>
      <c r="C414" s="51"/>
      <c r="D414" s="1455"/>
      <c r="E414" s="51"/>
      <c r="F414" s="51"/>
      <c r="G414" s="51"/>
      <c r="H414" s="51"/>
      <c r="I414" s="51"/>
    </row>
    <row r="415" spans="1:11" ht="15.6">
      <c r="A415" s="51"/>
      <c r="B415" s="51"/>
      <c r="C415" s="51"/>
      <c r="D415" s="1455"/>
      <c r="E415" s="51"/>
      <c r="F415" s="51"/>
      <c r="G415" s="51"/>
      <c r="H415" s="51"/>
      <c r="I415" s="51"/>
    </row>
    <row r="416" spans="1:11" ht="15.6">
      <c r="A416" s="51"/>
      <c r="B416" s="51"/>
      <c r="C416" s="51"/>
      <c r="D416" s="1455"/>
      <c r="E416" s="51"/>
      <c r="F416" s="51"/>
      <c r="G416" s="51"/>
      <c r="H416" s="51"/>
      <c r="I416" s="51"/>
    </row>
    <row r="417" spans="1:13" ht="15.6">
      <c r="A417" s="1512" t="s">
        <v>2256</v>
      </c>
      <c r="B417" s="1512"/>
      <c r="C417" s="1512"/>
      <c r="D417" s="1512" t="s">
        <v>2309</v>
      </c>
      <c r="E417" s="1512"/>
      <c r="F417" s="1512"/>
      <c r="G417" s="51"/>
      <c r="H417" s="1512" t="s">
        <v>2257</v>
      </c>
      <c r="I417" s="1512"/>
    </row>
    <row r="418" spans="1:13" ht="15.6">
      <c r="A418" s="1511" t="s">
        <v>2247</v>
      </c>
      <c r="B418" s="1511"/>
      <c r="C418" s="1511"/>
      <c r="D418" s="1511" t="s">
        <v>2408</v>
      </c>
      <c r="E418" s="1511"/>
      <c r="F418" s="1511"/>
      <c r="G418" s="51"/>
      <c r="H418" s="1511" t="s">
        <v>39</v>
      </c>
      <c r="I418" s="1511"/>
    </row>
    <row r="421" spans="1:13" ht="33.6">
      <c r="A421" s="597"/>
      <c r="B421" s="1513" t="s">
        <v>235</v>
      </c>
      <c r="C421" s="1513"/>
      <c r="D421" s="1513"/>
      <c r="E421" s="1513"/>
      <c r="F421" s="1513"/>
      <c r="G421" s="1513"/>
      <c r="H421" s="1513"/>
      <c r="I421" s="1513"/>
    </row>
    <row r="422" spans="1:13" ht="24.75" customHeight="1">
      <c r="A422" s="597"/>
      <c r="B422" s="1514" t="s">
        <v>2415</v>
      </c>
      <c r="C422" s="1514"/>
      <c r="D422" s="1514"/>
      <c r="E422" s="1514"/>
      <c r="F422" s="1514"/>
      <c r="G422" s="1514"/>
      <c r="H422" s="1514"/>
      <c r="I422" s="1514"/>
    </row>
    <row r="423" spans="1:13" ht="25.8">
      <c r="A423" s="830"/>
      <c r="B423" s="1515" t="s">
        <v>237</v>
      </c>
      <c r="C423" s="1515"/>
      <c r="D423" s="1515"/>
      <c r="E423" s="1515"/>
      <c r="F423" s="1515"/>
      <c r="G423" s="1515"/>
      <c r="H423" s="1515"/>
      <c r="I423" s="1515"/>
    </row>
    <row r="424" spans="1:13" ht="15.6">
      <c r="A424" s="1459"/>
      <c r="B424" s="1459"/>
      <c r="C424" s="1459"/>
      <c r="D424" s="1459"/>
      <c r="E424" s="1459"/>
      <c r="F424" s="1459"/>
      <c r="G424" s="1459"/>
      <c r="H424" s="1459"/>
      <c r="I424" s="1459"/>
    </row>
    <row r="425" spans="1:13" ht="15.6">
      <c r="A425" s="1516" t="s">
        <v>3</v>
      </c>
      <c r="B425" s="1518" t="s">
        <v>4</v>
      </c>
      <c r="C425" s="1519"/>
      <c r="D425" s="1516" t="s">
        <v>5</v>
      </c>
      <c r="E425" s="1516" t="s">
        <v>6</v>
      </c>
      <c r="F425" s="1516" t="s">
        <v>7</v>
      </c>
      <c r="G425" s="770" t="s">
        <v>8</v>
      </c>
      <c r="H425" s="770" t="s">
        <v>9</v>
      </c>
      <c r="I425" s="770" t="s">
        <v>10</v>
      </c>
    </row>
    <row r="426" spans="1:13" ht="15.6">
      <c r="A426" s="1517"/>
      <c r="B426" s="1520"/>
      <c r="C426" s="1521"/>
      <c r="D426" s="1517"/>
      <c r="E426" s="1517"/>
      <c r="F426" s="1517"/>
      <c r="G426" s="771" t="s">
        <v>11</v>
      </c>
      <c r="H426" s="771" t="s">
        <v>11</v>
      </c>
      <c r="I426" s="771" t="s">
        <v>11</v>
      </c>
    </row>
    <row r="427" spans="1:13" ht="15.6">
      <c r="A427" s="770" t="s">
        <v>12</v>
      </c>
      <c r="B427" s="1393" t="s">
        <v>364</v>
      </c>
      <c r="C427" s="1390"/>
      <c r="D427" s="1369"/>
      <c r="E427" s="774"/>
      <c r="F427" s="774"/>
      <c r="G427" s="774"/>
      <c r="H427" s="775"/>
      <c r="I427" s="776"/>
    </row>
    <row r="428" spans="1:13" s="1378" customFormat="1" ht="18" customHeight="1">
      <c r="A428" s="1374">
        <v>1</v>
      </c>
      <c r="B428" s="1509" t="s">
        <v>2413</v>
      </c>
      <c r="C428" s="1510"/>
      <c r="D428" s="1375">
        <v>15</v>
      </c>
      <c r="E428" s="1374" t="s">
        <v>2261</v>
      </c>
      <c r="F428" s="1374" t="s">
        <v>16</v>
      </c>
      <c r="G428" s="1376">
        <v>56000</v>
      </c>
      <c r="H428" s="1376">
        <f>+G428*D428</f>
        <v>840000</v>
      </c>
      <c r="I428" s="1377"/>
      <c r="M428" s="1378">
        <f>280000/6</f>
        <v>46666.666666666664</v>
      </c>
    </row>
    <row r="429" spans="1:13" ht="15.6">
      <c r="A429" s="780">
        <f>+A428+1</f>
        <v>2</v>
      </c>
      <c r="B429" s="820" t="s">
        <v>2391</v>
      </c>
      <c r="C429" s="1391"/>
      <c r="D429" s="779">
        <v>2</v>
      </c>
      <c r="E429" s="780" t="s">
        <v>403</v>
      </c>
      <c r="F429" s="780" t="s">
        <v>16</v>
      </c>
      <c r="G429" s="791">
        <v>40000</v>
      </c>
      <c r="H429" s="791">
        <f>+G429*D429</f>
        <v>80000</v>
      </c>
      <c r="I429" s="971"/>
    </row>
    <row r="430" spans="1:13" ht="15.6">
      <c r="A430" s="780">
        <f t="shared" ref="A430:A436" si="19">+A429+1</f>
        <v>3</v>
      </c>
      <c r="B430" s="820" t="s">
        <v>2386</v>
      </c>
      <c r="C430" s="1391"/>
      <c r="D430" s="779">
        <v>1</v>
      </c>
      <c r="E430" s="780" t="s">
        <v>403</v>
      </c>
      <c r="F430" s="780" t="s">
        <v>16</v>
      </c>
      <c r="G430" s="791">
        <v>15000</v>
      </c>
      <c r="H430" s="791">
        <f>+G430*D430</f>
        <v>15000</v>
      </c>
      <c r="I430" s="971"/>
    </row>
    <row r="431" spans="1:13" ht="15.6">
      <c r="A431" s="780">
        <f t="shared" si="19"/>
        <v>4</v>
      </c>
      <c r="B431" s="820" t="s">
        <v>2398</v>
      </c>
      <c r="C431" s="1391"/>
      <c r="D431" s="779">
        <v>5</v>
      </c>
      <c r="E431" s="780" t="s">
        <v>2405</v>
      </c>
      <c r="F431" s="780" t="s">
        <v>16</v>
      </c>
      <c r="G431" s="791">
        <v>4500</v>
      </c>
      <c r="H431" s="791">
        <f t="shared" ref="H431" si="20">+G431*D431</f>
        <v>22500</v>
      </c>
      <c r="I431" s="971"/>
      <c r="K431" s="1">
        <f>24*3*2</f>
        <v>144</v>
      </c>
    </row>
    <row r="432" spans="1:13" ht="15.6">
      <c r="A432" s="780">
        <f t="shared" si="19"/>
        <v>5</v>
      </c>
      <c r="B432" s="820" t="s">
        <v>2378</v>
      </c>
      <c r="C432" s="1391"/>
      <c r="D432" s="779">
        <f>+D429</f>
        <v>2</v>
      </c>
      <c r="E432" s="780" t="s">
        <v>403</v>
      </c>
      <c r="F432" s="780" t="s">
        <v>16</v>
      </c>
      <c r="G432" s="791">
        <v>7000</v>
      </c>
      <c r="H432" s="791">
        <f>G432*D432</f>
        <v>14000</v>
      </c>
      <c r="I432" s="971"/>
    </row>
    <row r="433" spans="1:11" ht="15.6">
      <c r="A433" s="780">
        <f t="shared" si="19"/>
        <v>6</v>
      </c>
      <c r="B433" s="820" t="s">
        <v>2414</v>
      </c>
      <c r="C433" s="1391"/>
      <c r="D433" s="779">
        <v>2</v>
      </c>
      <c r="E433" s="780" t="s">
        <v>2261</v>
      </c>
      <c r="F433" s="780" t="s">
        <v>16</v>
      </c>
      <c r="G433" s="791">
        <v>40000</v>
      </c>
      <c r="H433" s="791">
        <f t="shared" ref="H433:H435" si="21">+G433*D433</f>
        <v>80000</v>
      </c>
      <c r="I433" s="971"/>
      <c r="K433" s="1">
        <f>24*3*2</f>
        <v>144</v>
      </c>
    </row>
    <row r="434" spans="1:11" ht="15.6">
      <c r="A434" s="780">
        <f t="shared" si="19"/>
        <v>7</v>
      </c>
      <c r="B434" s="820" t="s">
        <v>2387</v>
      </c>
      <c r="C434" s="1391"/>
      <c r="D434" s="779">
        <f>+D429</f>
        <v>2</v>
      </c>
      <c r="E434" s="780" t="s">
        <v>403</v>
      </c>
      <c r="F434" s="780" t="s">
        <v>16</v>
      </c>
      <c r="G434" s="791">
        <v>15000</v>
      </c>
      <c r="H434" s="791">
        <f t="shared" si="21"/>
        <v>30000</v>
      </c>
      <c r="I434" s="971"/>
      <c r="K434" s="1">
        <f>24*3*2</f>
        <v>144</v>
      </c>
    </row>
    <row r="435" spans="1:11" ht="15.6">
      <c r="A435" s="780">
        <f t="shared" si="19"/>
        <v>8</v>
      </c>
      <c r="B435" s="820" t="s">
        <v>2389</v>
      </c>
      <c r="C435" s="1391"/>
      <c r="D435" s="779">
        <v>4</v>
      </c>
      <c r="E435" s="780" t="s">
        <v>403</v>
      </c>
      <c r="F435" s="780" t="s">
        <v>16</v>
      </c>
      <c r="G435" s="791">
        <v>5000</v>
      </c>
      <c r="H435" s="791">
        <f t="shared" si="21"/>
        <v>20000</v>
      </c>
      <c r="I435" s="971"/>
      <c r="K435" s="1">
        <f>24*3*2</f>
        <v>144</v>
      </c>
    </row>
    <row r="436" spans="1:11" s="1378" customFormat="1" ht="18" customHeight="1">
      <c r="A436" s="780">
        <f t="shared" si="19"/>
        <v>9</v>
      </c>
      <c r="B436" s="1509" t="s">
        <v>2403</v>
      </c>
      <c r="C436" s="1510"/>
      <c r="D436" s="1375">
        <v>2</v>
      </c>
      <c r="E436" s="1374" t="s">
        <v>403</v>
      </c>
      <c r="F436" s="1374" t="s">
        <v>16</v>
      </c>
      <c r="G436" s="1376">
        <v>6000</v>
      </c>
      <c r="H436" s="1376">
        <f t="shared" ref="H436" si="22">+G436*D436</f>
        <v>12000</v>
      </c>
      <c r="I436" s="1377"/>
      <c r="K436" s="1378">
        <f>24*3*2</f>
        <v>144</v>
      </c>
    </row>
    <row r="437" spans="1:11" ht="15.6">
      <c r="A437" s="814"/>
      <c r="B437" s="820"/>
      <c r="C437" s="1391"/>
      <c r="D437" s="782"/>
      <c r="E437" s="780"/>
      <c r="F437" s="780"/>
      <c r="G437" s="781"/>
      <c r="H437" s="817"/>
      <c r="I437" s="818">
        <f>SUM(H428:H437)</f>
        <v>1113500</v>
      </c>
    </row>
    <row r="438" spans="1:11" ht="15.6">
      <c r="A438" s="786" t="s">
        <v>18</v>
      </c>
      <c r="B438" s="1393" t="s">
        <v>19</v>
      </c>
      <c r="C438" s="1390"/>
      <c r="D438" s="1369"/>
      <c r="E438" s="1370"/>
      <c r="F438" s="1370"/>
      <c r="G438" s="1371"/>
      <c r="H438" s="781"/>
      <c r="I438" s="1133"/>
      <c r="K438" s="1">
        <f>21*3*2</f>
        <v>126</v>
      </c>
    </row>
    <row r="439" spans="1:11" ht="15.6">
      <c r="A439" s="790">
        <v>1</v>
      </c>
      <c r="B439" s="820" t="s">
        <v>2399</v>
      </c>
      <c r="C439" s="1391"/>
      <c r="D439" s="779">
        <v>2</v>
      </c>
      <c r="E439" s="780" t="s">
        <v>373</v>
      </c>
      <c r="F439" s="780" t="s">
        <v>51</v>
      </c>
      <c r="G439" s="788">
        <v>144075</v>
      </c>
      <c r="H439" s="788">
        <f>G439*D439</f>
        <v>288150</v>
      </c>
      <c r="I439" s="789"/>
    </row>
    <row r="440" spans="1:11" ht="15.6">
      <c r="A440" s="790">
        <f>A439+1</f>
        <v>2</v>
      </c>
      <c r="B440" s="820" t="s">
        <v>2400</v>
      </c>
      <c r="C440" s="1391"/>
      <c r="D440" s="779">
        <v>2</v>
      </c>
      <c r="E440" s="780" t="s">
        <v>373</v>
      </c>
      <c r="F440" s="780" t="s">
        <v>51</v>
      </c>
      <c r="G440" s="788">
        <v>216960</v>
      </c>
      <c r="H440" s="788">
        <f>G440*D440</f>
        <v>433920</v>
      </c>
      <c r="I440" s="789"/>
    </row>
    <row r="441" spans="1:11" ht="15.6">
      <c r="A441" s="790"/>
      <c r="B441" s="1394"/>
      <c r="C441" s="1392"/>
      <c r="D441" s="791"/>
      <c r="E441" s="780"/>
      <c r="F441" s="780"/>
      <c r="G441" s="788"/>
      <c r="H441" s="788"/>
      <c r="I441" s="807">
        <f>SUM(H439:H440)</f>
        <v>722070</v>
      </c>
    </row>
    <row r="442" spans="1:11" ht="15.6">
      <c r="A442" s="793"/>
      <c r="B442" s="783"/>
      <c r="C442" s="783"/>
      <c r="D442" s="1410"/>
      <c r="E442" s="795"/>
      <c r="F442" s="811"/>
      <c r="G442" s="811" t="s">
        <v>25</v>
      </c>
      <c r="H442" s="813"/>
      <c r="I442" s="810">
        <f>I437+I441</f>
        <v>1835570</v>
      </c>
    </row>
    <row r="443" spans="1:11" ht="15.6">
      <c r="A443" s="820"/>
      <c r="B443" s="821"/>
      <c r="C443" s="821"/>
      <c r="D443" s="822"/>
      <c r="E443" s="822"/>
      <c r="F443" s="823"/>
      <c r="G443" s="819"/>
      <c r="H443" s="964"/>
      <c r="I443" s="1372"/>
    </row>
    <row r="444" spans="1:11" ht="15.6">
      <c r="A444" s="796"/>
      <c r="B444" s="797"/>
      <c r="C444" s="797"/>
      <c r="D444" s="784"/>
      <c r="E444" s="784"/>
      <c r="F444" s="785"/>
      <c r="G444" s="812"/>
      <c r="H444" s="798"/>
      <c r="I444" s="826"/>
    </row>
    <row r="445" spans="1:11" ht="15.6">
      <c r="A445" s="799"/>
      <c r="B445" s="800" t="s">
        <v>549</v>
      </c>
      <c r="C445" s="800"/>
      <c r="D445" s="1411"/>
      <c r="E445" s="800"/>
      <c r="F445" s="800"/>
      <c r="G445" s="801"/>
      <c r="H445" s="828" t="s">
        <v>28</v>
      </c>
      <c r="I445" s="775">
        <f>I442</f>
        <v>1835570</v>
      </c>
    </row>
    <row r="446" spans="1:11" ht="15.6">
      <c r="A446" s="802"/>
      <c r="B446" s="1398" t="s">
        <v>2438</v>
      </c>
      <c r="C446" s="803"/>
      <c r="D446" s="1412"/>
      <c r="E446" s="804"/>
      <c r="F446" s="804"/>
      <c r="G446" s="805"/>
      <c r="H446" s="829" t="s">
        <v>30</v>
      </c>
      <c r="I446" s="807">
        <f>ROUND(I445,-3)</f>
        <v>1836000</v>
      </c>
    </row>
    <row r="447" spans="1:11" ht="15.6">
      <c r="A447" s="49"/>
      <c r="B447" s="49"/>
      <c r="C447" s="49"/>
      <c r="D447" s="823"/>
      <c r="E447" s="49"/>
      <c r="F447" s="49"/>
      <c r="G447" s="49"/>
      <c r="H447" s="49"/>
      <c r="I447" s="50"/>
    </row>
    <row r="448" spans="1:11" ht="15.6">
      <c r="A448" s="51"/>
      <c r="B448" s="51"/>
      <c r="C448" s="51"/>
      <c r="D448" s="1458"/>
      <c r="E448" s="51"/>
      <c r="F448" s="51"/>
      <c r="G448" s="51"/>
      <c r="H448" s="1511" t="s">
        <v>2435</v>
      </c>
      <c r="I448" s="1511"/>
    </row>
    <row r="449" spans="1:9" ht="15.6">
      <c r="A449" s="1511" t="s">
        <v>31</v>
      </c>
      <c r="B449" s="1511"/>
      <c r="C449" s="1511"/>
      <c r="D449" s="1511" t="s">
        <v>32</v>
      </c>
      <c r="E449" s="1511"/>
      <c r="F449" s="1511"/>
      <c r="G449" s="51"/>
      <c r="H449" s="1511" t="s">
        <v>33</v>
      </c>
      <c r="I449" s="1511"/>
    </row>
    <row r="450" spans="1:9" ht="15.6">
      <c r="A450" s="51"/>
      <c r="B450" s="51"/>
      <c r="C450" s="51"/>
      <c r="D450" s="1458"/>
      <c r="E450" s="51"/>
      <c r="F450" s="51"/>
      <c r="G450" s="51"/>
      <c r="H450" s="51"/>
      <c r="I450" s="51"/>
    </row>
    <row r="451" spans="1:9" ht="15.6">
      <c r="A451" s="51"/>
      <c r="B451" s="51"/>
      <c r="C451" s="51"/>
      <c r="D451" s="1458"/>
      <c r="E451" s="51"/>
      <c r="F451" s="51"/>
      <c r="G451" s="51"/>
      <c r="H451" s="51"/>
      <c r="I451" s="51"/>
    </row>
    <row r="452" spans="1:9" ht="15.6">
      <c r="A452" s="51"/>
      <c r="B452" s="51"/>
      <c r="C452" s="51"/>
      <c r="D452" s="1458"/>
      <c r="E452" s="51"/>
      <c r="F452" s="51"/>
      <c r="G452" s="51"/>
      <c r="H452" s="51"/>
      <c r="I452" s="51"/>
    </row>
    <row r="453" spans="1:9" ht="15.6">
      <c r="A453" s="1512" t="s">
        <v>2256</v>
      </c>
      <c r="B453" s="1512"/>
      <c r="C453" s="1512"/>
      <c r="D453" s="1512" t="s">
        <v>2309</v>
      </c>
      <c r="E453" s="1512"/>
      <c r="F453" s="1512"/>
      <c r="G453" s="51"/>
      <c r="H453" s="1512" t="s">
        <v>2257</v>
      </c>
      <c r="I453" s="1512"/>
    </row>
    <row r="454" spans="1:9" ht="15.6">
      <c r="A454" s="1511" t="s">
        <v>2247</v>
      </c>
      <c r="B454" s="1511"/>
      <c r="C454" s="1511"/>
      <c r="D454" s="1511" t="s">
        <v>2447</v>
      </c>
      <c r="E454" s="1511"/>
      <c r="F454" s="1511"/>
      <c r="G454" s="51"/>
      <c r="H454" s="1511" t="s">
        <v>39</v>
      </c>
      <c r="I454" s="1511"/>
    </row>
    <row r="458" spans="1:9" ht="33.6">
      <c r="A458" s="597"/>
      <c r="B458" s="1513" t="s">
        <v>235</v>
      </c>
      <c r="C458" s="1513"/>
      <c r="D458" s="1513"/>
      <c r="E458" s="1513"/>
      <c r="F458" s="1513"/>
      <c r="G458" s="1513"/>
      <c r="H458" s="1513"/>
      <c r="I458" s="1513"/>
    </row>
    <row r="459" spans="1:9" ht="24.75" customHeight="1">
      <c r="A459" s="597"/>
      <c r="B459" s="1514" t="s">
        <v>2406</v>
      </c>
      <c r="C459" s="1514"/>
      <c r="D459" s="1514"/>
      <c r="E459" s="1514"/>
      <c r="F459" s="1514"/>
      <c r="G459" s="1514"/>
      <c r="H459" s="1514"/>
      <c r="I459" s="1514"/>
    </row>
    <row r="460" spans="1:9" ht="25.8">
      <c r="A460" s="830"/>
      <c r="B460" s="1515" t="s">
        <v>2471</v>
      </c>
      <c r="C460" s="1515"/>
      <c r="D460" s="1515"/>
      <c r="E460" s="1515"/>
      <c r="F460" s="1515"/>
      <c r="G460" s="1515"/>
      <c r="H460" s="1515"/>
      <c r="I460" s="1515"/>
    </row>
    <row r="461" spans="1:9" ht="15.6">
      <c r="A461" s="1473"/>
      <c r="B461" s="1473"/>
      <c r="C461" s="1473"/>
      <c r="D461" s="1473"/>
      <c r="E461" s="1473"/>
      <c r="F461" s="1473"/>
      <c r="G461" s="1473"/>
      <c r="H461" s="1473"/>
      <c r="I461" s="1473"/>
    </row>
    <row r="462" spans="1:9" ht="15.6">
      <c r="A462" s="1516" t="s">
        <v>3</v>
      </c>
      <c r="B462" s="1518" t="s">
        <v>4</v>
      </c>
      <c r="C462" s="1519"/>
      <c r="D462" s="1516" t="s">
        <v>5</v>
      </c>
      <c r="E462" s="1516" t="s">
        <v>6</v>
      </c>
      <c r="F462" s="1516" t="s">
        <v>7</v>
      </c>
      <c r="G462" s="770" t="s">
        <v>8</v>
      </c>
      <c r="H462" s="770" t="s">
        <v>9</v>
      </c>
      <c r="I462" s="770" t="s">
        <v>10</v>
      </c>
    </row>
    <row r="463" spans="1:9" ht="15.6">
      <c r="A463" s="1517"/>
      <c r="B463" s="1520"/>
      <c r="C463" s="1521"/>
      <c r="D463" s="1517"/>
      <c r="E463" s="1517"/>
      <c r="F463" s="1517"/>
      <c r="G463" s="771" t="s">
        <v>11</v>
      </c>
      <c r="H463" s="771" t="s">
        <v>11</v>
      </c>
      <c r="I463" s="771" t="s">
        <v>11</v>
      </c>
    </row>
    <row r="464" spans="1:9" ht="15.6">
      <c r="A464" s="770" t="s">
        <v>12</v>
      </c>
      <c r="B464" s="1393" t="s">
        <v>364</v>
      </c>
      <c r="C464" s="1390"/>
      <c r="D464" s="1369"/>
      <c r="E464" s="774"/>
      <c r="F464" s="774"/>
      <c r="G464" s="774"/>
      <c r="H464" s="775"/>
      <c r="I464" s="776"/>
    </row>
    <row r="465" spans="1:13" s="1378" customFormat="1" ht="51" customHeight="1">
      <c r="A465" s="1374">
        <v>1</v>
      </c>
      <c r="B465" s="1509" t="s">
        <v>2407</v>
      </c>
      <c r="C465" s="1510"/>
      <c r="D465" s="1375">
        <v>97</v>
      </c>
      <c r="E465" s="1374" t="s">
        <v>2249</v>
      </c>
      <c r="F465" s="1374" t="s">
        <v>16</v>
      </c>
      <c r="G465" s="1376">
        <v>90000</v>
      </c>
      <c r="H465" s="1376">
        <f>+G465*D465</f>
        <v>8730000</v>
      </c>
      <c r="I465" s="1377"/>
      <c r="M465" s="1378">
        <f>280000/6</f>
        <v>46666.666666666664</v>
      </c>
    </row>
    <row r="466" spans="1:13" ht="15.6">
      <c r="A466" s="780">
        <f>+A465+1</f>
        <v>2</v>
      </c>
      <c r="B466" s="820" t="s">
        <v>2391</v>
      </c>
      <c r="C466" s="1391"/>
      <c r="D466" s="779">
        <v>18</v>
      </c>
      <c r="E466" s="780" t="s">
        <v>403</v>
      </c>
      <c r="F466" s="780" t="s">
        <v>16</v>
      </c>
      <c r="G466" s="791">
        <v>40000</v>
      </c>
      <c r="H466" s="791">
        <f>+G466*D466</f>
        <v>720000</v>
      </c>
      <c r="I466" s="971"/>
    </row>
    <row r="467" spans="1:13" ht="15.6">
      <c r="A467" s="780">
        <f t="shared" ref="A467:A475" si="23">+A466+1</f>
        <v>3</v>
      </c>
      <c r="B467" s="820" t="s">
        <v>2386</v>
      </c>
      <c r="C467" s="1391"/>
      <c r="D467" s="779">
        <v>9</v>
      </c>
      <c r="E467" s="780" t="s">
        <v>403</v>
      </c>
      <c r="F467" s="780" t="s">
        <v>16</v>
      </c>
      <c r="G467" s="791">
        <v>15000</v>
      </c>
      <c r="H467" s="791">
        <f>+G467*D467</f>
        <v>135000</v>
      </c>
      <c r="I467" s="971"/>
    </row>
    <row r="468" spans="1:13" ht="15.6">
      <c r="A468" s="780">
        <f t="shared" si="23"/>
        <v>4</v>
      </c>
      <c r="B468" s="820" t="s">
        <v>2398</v>
      </c>
      <c r="C468" s="1391"/>
      <c r="D468" s="779">
        <v>126</v>
      </c>
      <c r="E468" s="780" t="s">
        <v>2405</v>
      </c>
      <c r="F468" s="780" t="s">
        <v>16</v>
      </c>
      <c r="G468" s="791">
        <v>4500</v>
      </c>
      <c r="H468" s="791">
        <f t="shared" ref="H468" si="24">+G468*D468</f>
        <v>567000</v>
      </c>
      <c r="I468" s="971"/>
      <c r="K468" s="1">
        <f>+H468/7000</f>
        <v>81</v>
      </c>
    </row>
    <row r="469" spans="1:13" ht="15.6">
      <c r="A469" s="780">
        <f t="shared" si="23"/>
        <v>5</v>
      </c>
      <c r="B469" s="820" t="s">
        <v>2378</v>
      </c>
      <c r="C469" s="1391"/>
      <c r="D469" s="779">
        <v>7</v>
      </c>
      <c r="E469" s="780" t="s">
        <v>403</v>
      </c>
      <c r="F469" s="780" t="s">
        <v>16</v>
      </c>
      <c r="G469" s="791">
        <v>7000</v>
      </c>
      <c r="H469" s="791">
        <f>G469*D469</f>
        <v>49000</v>
      </c>
      <c r="I469" s="971"/>
    </row>
    <row r="470" spans="1:13" ht="15.6">
      <c r="A470" s="780">
        <f t="shared" si="23"/>
        <v>6</v>
      </c>
      <c r="B470" s="820" t="s">
        <v>2410</v>
      </c>
      <c r="C470" s="1391"/>
      <c r="D470" s="779">
        <v>7</v>
      </c>
      <c r="E470" s="780" t="s">
        <v>403</v>
      </c>
      <c r="F470" s="780" t="s">
        <v>16</v>
      </c>
      <c r="G470" s="791">
        <v>350000</v>
      </c>
      <c r="H470" s="791">
        <f>G470*D470</f>
        <v>2450000</v>
      </c>
      <c r="I470" s="971"/>
    </row>
    <row r="471" spans="1:13" ht="21">
      <c r="A471" s="780">
        <f t="shared" si="23"/>
        <v>7</v>
      </c>
      <c r="B471" s="820" t="s">
        <v>2402</v>
      </c>
      <c r="C471" s="1391"/>
      <c r="D471" s="779">
        <v>50</v>
      </c>
      <c r="E471" s="780" t="s">
        <v>2401</v>
      </c>
      <c r="F471" s="780" t="s">
        <v>16</v>
      </c>
      <c r="G471" s="791">
        <v>5500</v>
      </c>
      <c r="H471" s="791">
        <f t="shared" ref="H471:H475" si="25">+G471*D471</f>
        <v>275000</v>
      </c>
      <c r="I471" s="971"/>
      <c r="K471" s="1141">
        <f>24*10*0.5</f>
        <v>120</v>
      </c>
    </row>
    <row r="472" spans="1:13" ht="15.6">
      <c r="A472" s="780">
        <f t="shared" si="23"/>
        <v>8</v>
      </c>
      <c r="B472" s="820" t="s">
        <v>2388</v>
      </c>
      <c r="C472" s="1391"/>
      <c r="D472" s="779">
        <v>18</v>
      </c>
      <c r="E472" s="780" t="s">
        <v>403</v>
      </c>
      <c r="F472" s="780" t="s">
        <v>16</v>
      </c>
      <c r="G472" s="791">
        <v>8500</v>
      </c>
      <c r="H472" s="791">
        <f t="shared" si="25"/>
        <v>153000</v>
      </c>
      <c r="I472" s="971"/>
      <c r="K472" s="1">
        <f>24*3*2</f>
        <v>144</v>
      </c>
    </row>
    <row r="473" spans="1:13" ht="15.6">
      <c r="A473" s="780">
        <f t="shared" si="23"/>
        <v>9</v>
      </c>
      <c r="B473" s="820" t="s">
        <v>2387</v>
      </c>
      <c r="C473" s="1391"/>
      <c r="D473" s="779">
        <v>7</v>
      </c>
      <c r="E473" s="780" t="s">
        <v>403</v>
      </c>
      <c r="F473" s="780" t="s">
        <v>16</v>
      </c>
      <c r="G473" s="791">
        <v>15000</v>
      </c>
      <c r="H473" s="791">
        <f t="shared" si="25"/>
        <v>105000</v>
      </c>
      <c r="I473" s="971"/>
      <c r="K473" s="1">
        <f>24*3*2</f>
        <v>144</v>
      </c>
    </row>
    <row r="474" spans="1:13" ht="15.6">
      <c r="A474" s="780">
        <f t="shared" si="23"/>
        <v>10</v>
      </c>
      <c r="B474" s="820" t="s">
        <v>2389</v>
      </c>
      <c r="C474" s="1391"/>
      <c r="D474" s="779">
        <v>20</v>
      </c>
      <c r="E474" s="780" t="s">
        <v>403</v>
      </c>
      <c r="F474" s="780" t="s">
        <v>16</v>
      </c>
      <c r="G474" s="791">
        <v>5000</v>
      </c>
      <c r="H474" s="791">
        <f t="shared" si="25"/>
        <v>100000</v>
      </c>
      <c r="I474" s="971"/>
      <c r="K474" s="1">
        <f>24*3*2</f>
        <v>144</v>
      </c>
    </row>
    <row r="475" spans="1:13" s="1378" customFormat="1" ht="18" customHeight="1">
      <c r="A475" s="780">
        <f t="shared" si="23"/>
        <v>11</v>
      </c>
      <c r="B475" s="1509" t="s">
        <v>2403</v>
      </c>
      <c r="C475" s="1510"/>
      <c r="D475" s="1375">
        <v>9</v>
      </c>
      <c r="E475" s="1374" t="s">
        <v>403</v>
      </c>
      <c r="F475" s="1374" t="s">
        <v>16</v>
      </c>
      <c r="G475" s="1376">
        <v>6000</v>
      </c>
      <c r="H475" s="1376">
        <f t="shared" si="25"/>
        <v>54000</v>
      </c>
      <c r="I475" s="1377"/>
      <c r="K475" s="1378">
        <f>24*3*2</f>
        <v>144</v>
      </c>
    </row>
    <row r="476" spans="1:13" ht="15.6">
      <c r="A476" s="814"/>
      <c r="B476" s="820"/>
      <c r="C476" s="1391"/>
      <c r="D476" s="782"/>
      <c r="E476" s="780"/>
      <c r="F476" s="780"/>
      <c r="G476" s="781"/>
      <c r="H476" s="817"/>
      <c r="I476" s="818">
        <f>SUM(H465:H476)</f>
        <v>13338000</v>
      </c>
    </row>
    <row r="477" spans="1:13" ht="15.6">
      <c r="A477" s="786" t="s">
        <v>18</v>
      </c>
      <c r="B477" s="1393" t="s">
        <v>19</v>
      </c>
      <c r="C477" s="1390"/>
      <c r="D477" s="1369"/>
      <c r="E477" s="1370"/>
      <c r="F477" s="1370"/>
      <c r="G477" s="1371"/>
      <c r="H477" s="781"/>
      <c r="I477" s="1133"/>
      <c r="K477" s="1">
        <f>21*3*2</f>
        <v>126</v>
      </c>
    </row>
    <row r="478" spans="1:13" ht="15.6">
      <c r="A478" s="790">
        <v>1</v>
      </c>
      <c r="B478" s="820" t="s">
        <v>2399</v>
      </c>
      <c r="C478" s="1391"/>
      <c r="D478" s="779">
        <v>38</v>
      </c>
      <c r="E478" s="780" t="s">
        <v>373</v>
      </c>
      <c r="F478" s="780" t="s">
        <v>51</v>
      </c>
      <c r="G478" s="788">
        <v>120000</v>
      </c>
      <c r="H478" s="788">
        <f>G478*D478</f>
        <v>4560000</v>
      </c>
      <c r="I478" s="789"/>
    </row>
    <row r="479" spans="1:13" ht="15.6">
      <c r="A479" s="790">
        <f>A478+1</f>
        <v>2</v>
      </c>
      <c r="B479" s="820" t="s">
        <v>2400</v>
      </c>
      <c r="C479" s="1391"/>
      <c r="D479" s="779">
        <v>38</v>
      </c>
      <c r="E479" s="780" t="s">
        <v>373</v>
      </c>
      <c r="F479" s="780" t="s">
        <v>51</v>
      </c>
      <c r="G479" s="788">
        <v>100000</v>
      </c>
      <c r="H479" s="788">
        <f>G479*D479</f>
        <v>3800000</v>
      </c>
      <c r="I479" s="789"/>
    </row>
    <row r="480" spans="1:13" ht="15.6">
      <c r="A480" s="790"/>
      <c r="B480" s="1394"/>
      <c r="C480" s="1392"/>
      <c r="D480" s="791"/>
      <c r="E480" s="780"/>
      <c r="F480" s="780"/>
      <c r="G480" s="788"/>
      <c r="H480" s="788"/>
      <c r="I480" s="807">
        <f>SUM(H478:H479)</f>
        <v>8360000</v>
      </c>
      <c r="K480" s="1000">
        <f>+G478+G479</f>
        <v>220000</v>
      </c>
    </row>
    <row r="481" spans="1:24" ht="15.6">
      <c r="A481" s="793"/>
      <c r="B481" s="783"/>
      <c r="C481" s="783"/>
      <c r="D481" s="1410"/>
      <c r="E481" s="795"/>
      <c r="F481" s="811"/>
      <c r="G481" s="811" t="s">
        <v>25</v>
      </c>
      <c r="H481" s="813"/>
      <c r="I481" s="810">
        <f>I476+I480</f>
        <v>21698000</v>
      </c>
    </row>
    <row r="482" spans="1:24" ht="15.6">
      <c r="A482" s="820"/>
      <c r="B482" s="821"/>
      <c r="C482" s="821"/>
      <c r="D482" s="822"/>
      <c r="E482" s="822"/>
      <c r="F482" s="823"/>
      <c r="G482" s="819"/>
      <c r="H482" s="964"/>
      <c r="I482" s="1372"/>
    </row>
    <row r="483" spans="1:24" ht="15.6">
      <c r="A483" s="796"/>
      <c r="B483" s="797"/>
      <c r="C483" s="797"/>
      <c r="D483" s="784"/>
      <c r="E483" s="784"/>
      <c r="F483" s="785"/>
      <c r="G483" s="812"/>
      <c r="H483" s="798"/>
      <c r="I483" s="826"/>
    </row>
    <row r="484" spans="1:24" ht="15.6">
      <c r="A484" s="799"/>
      <c r="B484" s="800" t="s">
        <v>549</v>
      </c>
      <c r="C484" s="800"/>
      <c r="D484" s="1411"/>
      <c r="E484" s="800"/>
      <c r="F484" s="800"/>
      <c r="G484" s="801"/>
      <c r="H484" s="828" t="s">
        <v>28</v>
      </c>
      <c r="I484" s="775">
        <f>I481</f>
        <v>21698000</v>
      </c>
      <c r="N484" s="1501">
        <f>I485</f>
        <v>21698000</v>
      </c>
      <c r="O484" s="1502">
        <v>1</v>
      </c>
      <c r="P484" s="1502">
        <f>+O484*10</f>
        <v>10</v>
      </c>
      <c r="Q484" s="1502">
        <f t="shared" ref="Q484:X484" si="26">+P484*10</f>
        <v>100</v>
      </c>
      <c r="R484" s="1502">
        <f t="shared" si="26"/>
        <v>1000</v>
      </c>
      <c r="S484" s="1502">
        <f t="shared" si="26"/>
        <v>10000</v>
      </c>
      <c r="T484" s="1502">
        <f t="shared" si="26"/>
        <v>100000</v>
      </c>
      <c r="U484" s="1502">
        <f t="shared" si="26"/>
        <v>1000000</v>
      </c>
      <c r="V484" s="1503">
        <f t="shared" si="26"/>
        <v>10000000</v>
      </c>
      <c r="W484" s="1503">
        <f t="shared" si="26"/>
        <v>100000000</v>
      </c>
      <c r="X484" s="1502">
        <f t="shared" si="26"/>
        <v>1000000000</v>
      </c>
    </row>
    <row r="485" spans="1:24" ht="15.6">
      <c r="A485" s="802"/>
      <c r="B485" s="1398" t="str">
        <f>+N492</f>
        <v>Dua Puluh Satu Juta Enam Ratus Sembilan Puluh Delapan Ribu Rupiah</v>
      </c>
      <c r="C485" s="803"/>
      <c r="D485" s="1412"/>
      <c r="E485" s="804"/>
      <c r="F485" s="804"/>
      <c r="G485" s="805"/>
      <c r="H485" s="829" t="s">
        <v>30</v>
      </c>
      <c r="I485" s="807">
        <f>ROUND(I484,-3)</f>
        <v>21698000</v>
      </c>
      <c r="N485" s="1504" t="s">
        <v>2472</v>
      </c>
      <c r="O485" s="1502">
        <v>0</v>
      </c>
      <c r="P485" s="1505">
        <f>MOD(N484,P484)</f>
        <v>0</v>
      </c>
      <c r="Q485" s="1505">
        <f>MOD(N484,Q484)</f>
        <v>0</v>
      </c>
      <c r="R485" s="1505">
        <f>MOD(N484,R484)</f>
        <v>0</v>
      </c>
      <c r="S485" s="1505">
        <f>MOD(N484,S484)</f>
        <v>8000</v>
      </c>
      <c r="T485" s="1505">
        <f>MOD(N484,T484)</f>
        <v>98000</v>
      </c>
      <c r="U485" s="1505">
        <f>MOD(N484,U484)</f>
        <v>698000</v>
      </c>
      <c r="V485" s="1503">
        <f>MOD(N484,V484)</f>
        <v>1698000</v>
      </c>
      <c r="W485" s="1505">
        <f>MOD(N484,W484)</f>
        <v>21698000</v>
      </c>
      <c r="X485" s="1505">
        <f>MOD(N484,X484)</f>
        <v>21698000</v>
      </c>
    </row>
    <row r="486" spans="1:24" ht="15.6">
      <c r="A486" s="49"/>
      <c r="B486" s="49"/>
      <c r="C486" s="49"/>
      <c r="D486" s="823"/>
      <c r="E486" s="49"/>
      <c r="F486" s="49"/>
      <c r="G486" s="49"/>
      <c r="H486" s="49"/>
      <c r="I486" s="50"/>
      <c r="N486" s="1502"/>
      <c r="O486" s="1502"/>
      <c r="P486" s="1502">
        <f t="shared" ref="P486:U486" si="27">+P485-O485</f>
        <v>0</v>
      </c>
      <c r="Q486" s="1502">
        <f t="shared" si="27"/>
        <v>0</v>
      </c>
      <c r="R486" s="1502">
        <f t="shared" si="27"/>
        <v>0</v>
      </c>
      <c r="S486" s="1502">
        <f t="shared" si="27"/>
        <v>8000</v>
      </c>
      <c r="T486" s="1502">
        <f t="shared" si="27"/>
        <v>90000</v>
      </c>
      <c r="U486" s="1502">
        <f t="shared" si="27"/>
        <v>600000</v>
      </c>
      <c r="V486" s="1503">
        <f>+V485-U485</f>
        <v>1000000</v>
      </c>
      <c r="W486" s="1502">
        <f t="shared" ref="W486:X486" si="28">+W485-V485</f>
        <v>20000000</v>
      </c>
      <c r="X486" s="1502">
        <f t="shared" si="28"/>
        <v>0</v>
      </c>
    </row>
    <row r="487" spans="1:24" ht="15.6">
      <c r="A487" s="51"/>
      <c r="B487" s="51"/>
      <c r="C487" s="51"/>
      <c r="D487" s="1472"/>
      <c r="E487" s="51"/>
      <c r="F487" s="51"/>
      <c r="G487" s="51"/>
      <c r="H487" s="1511" t="s">
        <v>2473</v>
      </c>
      <c r="I487" s="1511"/>
      <c r="N487" s="1502"/>
      <c r="O487" s="1502"/>
      <c r="P487" s="1502">
        <f t="shared" ref="P487:U487" si="29">+P486*10/P484</f>
        <v>0</v>
      </c>
      <c r="Q487" s="1502">
        <f t="shared" si="29"/>
        <v>0</v>
      </c>
      <c r="R487" s="1502">
        <f t="shared" si="29"/>
        <v>0</v>
      </c>
      <c r="S487" s="1502">
        <f t="shared" si="29"/>
        <v>8</v>
      </c>
      <c r="T487" s="1502">
        <f t="shared" si="29"/>
        <v>9</v>
      </c>
      <c r="U487" s="1502">
        <f t="shared" si="29"/>
        <v>6</v>
      </c>
      <c r="V487" s="1503">
        <f>+V486*10/V484</f>
        <v>1</v>
      </c>
      <c r="W487" s="1502">
        <f t="shared" ref="W487:X487" si="30">+W486*10/W484</f>
        <v>2</v>
      </c>
      <c r="X487" s="1502">
        <f t="shared" si="30"/>
        <v>0</v>
      </c>
    </row>
    <row r="488" spans="1:24" ht="15.6">
      <c r="A488" s="1511" t="s">
        <v>31</v>
      </c>
      <c r="B488" s="1511"/>
      <c r="C488" s="1511"/>
      <c r="D488" s="1511" t="s">
        <v>32</v>
      </c>
      <c r="E488" s="1511"/>
      <c r="F488" s="1511"/>
      <c r="G488" s="51"/>
      <c r="H488" s="1511" t="s">
        <v>33</v>
      </c>
      <c r="I488" s="1511"/>
      <c r="N488" s="1502"/>
      <c r="O488" s="1502"/>
      <c r="P488" s="1502" t="str">
        <f>IF(AND(P487&gt;0,Q487&lt;&gt;1),CHOOSE(P487,"satu","dua","tiga","empat","lima","enam","tujuh","delapan","sembilan"),"")</f>
        <v/>
      </c>
      <c r="Q488" s="1502" t="str">
        <f>IF(Q487&gt;0,CHOOSE(Q487,CHOOSE(P487+1,"se","se","dua","tiga","empat","lima","enam","tujuh","delapan","sembilan"),"dua","tiga","empat","lima","enam","tujuh","delapan","sembilan"),"")</f>
        <v/>
      </c>
      <c r="R488" s="1502" t="str">
        <f>IF(R487&gt;0,CHOOSE(R487,"se","dua","tiga","empat","lima","enam","tujuh","delapan","sembilan"),"")</f>
        <v/>
      </c>
      <c r="S488" s="1502" t="str">
        <f>IF(AND(S487&gt;0,T487&lt;&gt;1),CHOOSE(S487,"satu","dua","tiga","empat","lima","enam","tujuh","delapan","sembilan"),"")</f>
        <v>delapan</v>
      </c>
      <c r="T488" s="1502" t="str">
        <f>IF(T487&gt;0,CHOOSE(T487,CHOOSE(S487+1,"se","se","dua","tiga","empat","lima","enam","tujuh","delapan","sembilan"),"dua","tiga","empat","lima","enam","tujuh","delapan","sembilan"),"")</f>
        <v>sembilan</v>
      </c>
      <c r="U488" s="1502" t="str">
        <f>IF(U487&gt;0,CHOOSE(U487,"se","dua","tiga","empat","lima","enam","tujuh","delapan","sembilan"),"")</f>
        <v>enam</v>
      </c>
      <c r="V488" s="1503" t="str">
        <f>IF(AND(V487&gt;0,W487&lt;&gt;1),CHOOSE(V487,"satu","dua","tiga","empat","lima","enam","tujuh","delapan","sembilan"),"")</f>
        <v>satu</v>
      </c>
      <c r="W488" s="1502" t="str">
        <f>IF(W487&gt;0,CHOOSE(W487,CHOOSE(V487+1,"se","se","dua","tiga","empat","lima","enam","tujuh","delapan","sembilan"),"dua","tiga","empat","lima","enam","tujuh","delapan","sembilan"),"")</f>
        <v>dua</v>
      </c>
      <c r="X488" s="1502" t="str">
        <f>IF(X487&gt;0,CHOOSE(X487,"se","dua","tiga","empat","lima","enam","tujuh","delapan","sembilan"),"")</f>
        <v/>
      </c>
    </row>
    <row r="489" spans="1:24" ht="15.6">
      <c r="A489" s="51"/>
      <c r="B489" s="51"/>
      <c r="C489" s="51"/>
      <c r="D489" s="1472"/>
      <c r="E489" s="51"/>
      <c r="F489" s="51"/>
      <c r="G489" s="51"/>
      <c r="H489" s="51"/>
      <c r="I489" s="51"/>
      <c r="N489" s="1502"/>
      <c r="O489" s="1502"/>
      <c r="P489" s="1502"/>
      <c r="Q489" s="1502" t="str">
        <f>IF(Q487&gt;0,IF(AND(Q487=1,P487&gt;0)," belas "," puluh "),"")</f>
        <v/>
      </c>
      <c r="R489" s="1502" t="str">
        <f>IF(R487&gt;0," ratus ","")</f>
        <v/>
      </c>
      <c r="S489" s="1502" t="str">
        <f>IF(SUM(S487,U487)&gt;0," ribu ","")</f>
        <v xml:space="preserve"> ribu </v>
      </c>
      <c r="T489" s="1502" t="str">
        <f>IF(T487&gt;0,IF(AND(T487=1,S487&gt;0)," belas "," puluh "),"")</f>
        <v xml:space="preserve"> puluh </v>
      </c>
      <c r="U489" s="1502" t="str">
        <f>IF(U487&gt;0," ratus ","")</f>
        <v xml:space="preserve"> ratus </v>
      </c>
      <c r="V489" s="1503" t="str">
        <f>IF(SUM(V487:X487)&gt;0," juta ","")</f>
        <v xml:space="preserve"> juta </v>
      </c>
      <c r="W489" s="1502" t="str">
        <f>IF(W487&gt;0,IF(AND(W487=1,V487&gt;0)," belas "," puluh "),"")</f>
        <v xml:space="preserve"> puluh </v>
      </c>
      <c r="X489" s="1502" t="str">
        <f>IF(X487&gt;0," ratus ","")</f>
        <v/>
      </c>
    </row>
    <row r="490" spans="1:24" ht="15.6">
      <c r="A490" s="51"/>
      <c r="B490" s="51"/>
      <c r="C490" s="51"/>
      <c r="D490" s="1472"/>
      <c r="E490" s="51"/>
      <c r="F490" s="51"/>
      <c r="G490" s="51"/>
      <c r="H490" s="51"/>
      <c r="I490" s="51"/>
      <c r="N490" s="1502"/>
      <c r="O490" s="1502"/>
      <c r="P490" s="1502" t="str">
        <f>CONCATENATE(P488,P483)</f>
        <v/>
      </c>
      <c r="Q490" s="1502" t="str">
        <f t="shared" ref="Q490:X490" si="31">CONCATENATE(Q488,Q489)</f>
        <v/>
      </c>
      <c r="R490" s="1502" t="str">
        <f t="shared" si="31"/>
        <v/>
      </c>
      <c r="S490" s="1502" t="str">
        <f t="shared" si="31"/>
        <v xml:space="preserve">delapan ribu </v>
      </c>
      <c r="T490" s="1502" t="str">
        <f t="shared" si="31"/>
        <v xml:space="preserve">sembilan puluh </v>
      </c>
      <c r="U490" s="1502" t="str">
        <f t="shared" si="31"/>
        <v xml:space="preserve">enam ratus </v>
      </c>
      <c r="V490" s="1503" t="str">
        <f t="shared" si="31"/>
        <v xml:space="preserve">satu juta </v>
      </c>
      <c r="W490" s="1502" t="str">
        <f t="shared" si="31"/>
        <v xml:space="preserve">dua puluh </v>
      </c>
      <c r="X490" s="1502" t="str">
        <f t="shared" si="31"/>
        <v/>
      </c>
    </row>
    <row r="491" spans="1:24" ht="15.6">
      <c r="A491" s="51"/>
      <c r="B491" s="51"/>
      <c r="C491" s="51"/>
      <c r="D491" s="1472"/>
      <c r="E491" s="51"/>
      <c r="F491" s="51"/>
      <c r="G491" s="51"/>
      <c r="H491" s="51"/>
      <c r="I491" s="51"/>
      <c r="N491" s="1502"/>
      <c r="O491" s="1502"/>
      <c r="P491" s="1502"/>
      <c r="Q491" s="1502"/>
      <c r="R491" s="1502"/>
      <c r="S491" s="1502"/>
      <c r="T491" s="1502"/>
      <c r="U491" s="1502"/>
      <c r="V491" s="1503"/>
      <c r="W491" s="1502"/>
      <c r="X491" s="1502"/>
    </row>
    <row r="492" spans="1:24" ht="15.6">
      <c r="A492" s="1512" t="s">
        <v>2470</v>
      </c>
      <c r="B492" s="1512"/>
      <c r="C492" s="1512"/>
      <c r="D492" s="1512" t="s">
        <v>2468</v>
      </c>
      <c r="E492" s="1512"/>
      <c r="F492" s="1512"/>
      <c r="G492" s="51"/>
      <c r="H492" s="1512" t="s">
        <v>2257</v>
      </c>
      <c r="I492" s="1512"/>
      <c r="N492" s="1504" t="str">
        <f>PROPER(CONCATENATE(X490,W490,V490,U490,T490,S490,R490,Q490,P490,N485))</f>
        <v>Dua Puluh Satu Juta Enam Ratus Sembilan Puluh Delapan Ribu Rupiah</v>
      </c>
      <c r="O492" s="1502"/>
      <c r="P492" s="1502"/>
      <c r="Q492" s="1502"/>
      <c r="R492" s="1502"/>
      <c r="S492" s="1502"/>
      <c r="T492" s="1502"/>
      <c r="U492" s="1502"/>
      <c r="V492" s="1503"/>
      <c r="W492" s="1502"/>
      <c r="X492" s="1502"/>
    </row>
    <row r="493" spans="1:24" ht="15.6">
      <c r="A493" s="1511" t="s">
        <v>2247</v>
      </c>
      <c r="B493" s="1511"/>
      <c r="C493" s="1511"/>
      <c r="D493" s="1511" t="s">
        <v>2469</v>
      </c>
      <c r="E493" s="1511"/>
      <c r="F493" s="1511"/>
      <c r="G493" s="51"/>
      <c r="H493" s="1511" t="s">
        <v>39</v>
      </c>
      <c r="I493" s="1511"/>
    </row>
    <row r="496" spans="1:24" ht="33.6">
      <c r="A496" s="597"/>
      <c r="B496" s="1513" t="s">
        <v>235</v>
      </c>
      <c r="C496" s="1513"/>
      <c r="D496" s="1513"/>
      <c r="E496" s="1513"/>
      <c r="F496" s="1513"/>
      <c r="G496" s="1513"/>
      <c r="H496" s="1513"/>
      <c r="I496" s="1513"/>
    </row>
    <row r="497" spans="1:13" ht="24.75" customHeight="1">
      <c r="A497" s="597"/>
      <c r="B497" s="1514" t="s">
        <v>2416</v>
      </c>
      <c r="C497" s="1514"/>
      <c r="D497" s="1514"/>
      <c r="E497" s="1514"/>
      <c r="F497" s="1514"/>
      <c r="G497" s="1514"/>
      <c r="H497" s="1514"/>
      <c r="I497" s="1514"/>
    </row>
    <row r="498" spans="1:13" ht="25.8">
      <c r="A498" s="830"/>
      <c r="B498" s="1515" t="s">
        <v>2417</v>
      </c>
      <c r="C498" s="1515"/>
      <c r="D498" s="1515"/>
      <c r="E498" s="1515"/>
      <c r="F498" s="1515"/>
      <c r="G498" s="1515"/>
      <c r="H498" s="1515"/>
      <c r="I498" s="1515"/>
    </row>
    <row r="499" spans="1:13" ht="15.6">
      <c r="A499" s="1475"/>
      <c r="B499" s="1475"/>
      <c r="C499" s="1475"/>
      <c r="D499" s="1475"/>
      <c r="E499" s="1475"/>
      <c r="F499" s="1475"/>
      <c r="G499" s="1475"/>
      <c r="H499" s="1475"/>
      <c r="I499" s="1475"/>
    </row>
    <row r="500" spans="1:13" ht="15.6">
      <c r="A500" s="1516" t="s">
        <v>3</v>
      </c>
      <c r="B500" s="1518" t="s">
        <v>4</v>
      </c>
      <c r="C500" s="1519"/>
      <c r="D500" s="1516" t="s">
        <v>5</v>
      </c>
      <c r="E500" s="1516" t="s">
        <v>6</v>
      </c>
      <c r="F500" s="1516" t="s">
        <v>7</v>
      </c>
      <c r="G500" s="770" t="s">
        <v>8</v>
      </c>
      <c r="H500" s="770" t="s">
        <v>9</v>
      </c>
      <c r="I500" s="770" t="s">
        <v>10</v>
      </c>
    </row>
    <row r="501" spans="1:13" ht="15.6">
      <c r="A501" s="1517"/>
      <c r="B501" s="1520"/>
      <c r="C501" s="1521"/>
      <c r="D501" s="1517"/>
      <c r="E501" s="1517"/>
      <c r="F501" s="1517"/>
      <c r="G501" s="771" t="s">
        <v>11</v>
      </c>
      <c r="H501" s="771" t="s">
        <v>11</v>
      </c>
      <c r="I501" s="771" t="s">
        <v>11</v>
      </c>
    </row>
    <row r="502" spans="1:13" ht="15.6">
      <c r="A502" s="770" t="s">
        <v>12</v>
      </c>
      <c r="B502" s="1393" t="s">
        <v>364</v>
      </c>
      <c r="C502" s="1390"/>
      <c r="D502" s="1369"/>
      <c r="E502" s="774"/>
      <c r="F502" s="774"/>
      <c r="G502" s="774"/>
      <c r="H502" s="775"/>
      <c r="I502" s="776"/>
    </row>
    <row r="503" spans="1:13" s="1378" customFormat="1" ht="21" customHeight="1">
      <c r="A503" s="1374">
        <v>1</v>
      </c>
      <c r="B503" s="1509" t="s">
        <v>2418</v>
      </c>
      <c r="C503" s="1510"/>
      <c r="D503" s="1375">
        <v>1</v>
      </c>
      <c r="E503" s="1374" t="s">
        <v>334</v>
      </c>
      <c r="F503" s="1374" t="s">
        <v>16</v>
      </c>
      <c r="G503" s="1376">
        <v>1380000</v>
      </c>
      <c r="H503" s="1376">
        <f>+G503*D503</f>
        <v>1380000</v>
      </c>
      <c r="I503" s="1377"/>
      <c r="M503" s="1378">
        <f>280000/6</f>
        <v>46666.666666666664</v>
      </c>
    </row>
    <row r="504" spans="1:13" ht="15.6">
      <c r="A504" s="780">
        <f>+A503+1</f>
        <v>2</v>
      </c>
      <c r="B504" s="820" t="s">
        <v>2423</v>
      </c>
      <c r="C504" s="1391"/>
      <c r="D504" s="779">
        <v>2</v>
      </c>
      <c r="E504" s="780" t="s">
        <v>334</v>
      </c>
      <c r="F504" s="780" t="s">
        <v>16</v>
      </c>
      <c r="G504" s="791">
        <v>200000</v>
      </c>
      <c r="H504" s="791">
        <f>+G504*D504</f>
        <v>400000</v>
      </c>
      <c r="I504" s="971"/>
    </row>
    <row r="505" spans="1:13" ht="15.6">
      <c r="A505" s="780">
        <f t="shared" ref="A505:A510" si="32">+A504+1</f>
        <v>3</v>
      </c>
      <c r="B505" s="820" t="s">
        <v>2422</v>
      </c>
      <c r="C505" s="1391"/>
      <c r="D505" s="779">
        <v>1</v>
      </c>
      <c r="E505" s="780" t="s">
        <v>334</v>
      </c>
      <c r="F505" s="780" t="s">
        <v>16</v>
      </c>
      <c r="G505" s="791">
        <v>975000</v>
      </c>
      <c r="H505" s="791">
        <f>+G505*D505</f>
        <v>975000</v>
      </c>
      <c r="I505" s="971"/>
    </row>
    <row r="506" spans="1:13" ht="15.6">
      <c r="A506" s="780">
        <f t="shared" si="32"/>
        <v>4</v>
      </c>
      <c r="B506" s="820" t="s">
        <v>2425</v>
      </c>
      <c r="C506" s="1391"/>
      <c r="D506" s="779">
        <v>1</v>
      </c>
      <c r="E506" s="780" t="s">
        <v>334</v>
      </c>
      <c r="F506" s="780" t="s">
        <v>16</v>
      </c>
      <c r="G506" s="791">
        <v>250000</v>
      </c>
      <c r="H506" s="791">
        <f t="shared" ref="H506" si="33">+G506*D506</f>
        <v>250000</v>
      </c>
      <c r="I506" s="971"/>
      <c r="K506" s="1">
        <f>24*3*2</f>
        <v>144</v>
      </c>
    </row>
    <row r="507" spans="1:13" ht="15.6">
      <c r="A507" s="780">
        <f t="shared" si="32"/>
        <v>5</v>
      </c>
      <c r="B507" s="820" t="s">
        <v>2420</v>
      </c>
      <c r="C507" s="1391"/>
      <c r="D507" s="779">
        <v>1</v>
      </c>
      <c r="E507" s="780" t="s">
        <v>334</v>
      </c>
      <c r="F507" s="780" t="s">
        <v>16</v>
      </c>
      <c r="G507" s="791">
        <v>700000</v>
      </c>
      <c r="H507" s="791">
        <f>G507*D507</f>
        <v>700000</v>
      </c>
      <c r="I507" s="971"/>
    </row>
    <row r="508" spans="1:13" ht="15.6">
      <c r="A508" s="780">
        <f t="shared" si="32"/>
        <v>6</v>
      </c>
      <c r="B508" s="820" t="s">
        <v>2424</v>
      </c>
      <c r="C508" s="1391"/>
      <c r="D508" s="779">
        <v>60</v>
      </c>
      <c r="E508" s="780" t="s">
        <v>179</v>
      </c>
      <c r="F508" s="780" t="s">
        <v>16</v>
      </c>
      <c r="G508" s="791">
        <v>10000</v>
      </c>
      <c r="H508" s="791">
        <f>G508*D508</f>
        <v>600000</v>
      </c>
      <c r="I508" s="971"/>
    </row>
    <row r="509" spans="1:13" s="1378" customFormat="1" ht="35.25" customHeight="1">
      <c r="A509" s="780">
        <f t="shared" si="32"/>
        <v>7</v>
      </c>
      <c r="B509" s="1533" t="s">
        <v>2426</v>
      </c>
      <c r="C509" s="1534"/>
      <c r="D509" s="1375">
        <v>1</v>
      </c>
      <c r="E509" s="1374" t="s">
        <v>334</v>
      </c>
      <c r="F509" s="1374" t="s">
        <v>16</v>
      </c>
      <c r="G509" s="1376">
        <v>350000</v>
      </c>
      <c r="H509" s="1376">
        <f t="shared" ref="H509:H510" si="34">+G509*D509</f>
        <v>350000</v>
      </c>
      <c r="I509" s="1377"/>
      <c r="K509" s="1476">
        <f>24*10*0.5</f>
        <v>120</v>
      </c>
    </row>
    <row r="510" spans="1:13" s="1378" customFormat="1" ht="18" customHeight="1">
      <c r="A510" s="780">
        <f t="shared" si="32"/>
        <v>8</v>
      </c>
      <c r="B510" s="1509" t="s">
        <v>2421</v>
      </c>
      <c r="C510" s="1510"/>
      <c r="D510" s="1375">
        <v>1</v>
      </c>
      <c r="E510" s="1374" t="s">
        <v>51</v>
      </c>
      <c r="F510" s="1374" t="s">
        <v>16</v>
      </c>
      <c r="G510" s="1376">
        <v>200000</v>
      </c>
      <c r="H510" s="1376">
        <f t="shared" si="34"/>
        <v>200000</v>
      </c>
      <c r="I510" s="1377"/>
      <c r="K510" s="1378">
        <f>24*3*2</f>
        <v>144</v>
      </c>
    </row>
    <row r="511" spans="1:13" ht="15.6">
      <c r="A511" s="814"/>
      <c r="B511" s="820"/>
      <c r="C511" s="1391"/>
      <c r="D511" s="782"/>
      <c r="E511" s="780"/>
      <c r="F511" s="780"/>
      <c r="G511" s="781"/>
      <c r="H511" s="817"/>
      <c r="I511" s="818">
        <f>SUM(H503:H511)</f>
        <v>4855000</v>
      </c>
    </row>
    <row r="512" spans="1:13" ht="15.6">
      <c r="A512" s="786" t="s">
        <v>18</v>
      </c>
      <c r="B512" s="1393" t="s">
        <v>19</v>
      </c>
      <c r="C512" s="1390"/>
      <c r="D512" s="1369"/>
      <c r="E512" s="1370"/>
      <c r="F512" s="1370"/>
      <c r="G512" s="1371"/>
      <c r="H512" s="781"/>
      <c r="I512" s="1133"/>
      <c r="K512" s="1">
        <f>21*3*2</f>
        <v>126</v>
      </c>
    </row>
    <row r="513" spans="1:9" ht="15.6">
      <c r="A513" s="790">
        <v>1</v>
      </c>
      <c r="B513" s="820" t="s">
        <v>2419</v>
      </c>
      <c r="C513" s="1391"/>
      <c r="D513" s="779">
        <v>2</v>
      </c>
      <c r="E513" s="780" t="s">
        <v>414</v>
      </c>
      <c r="F513" s="780" t="s">
        <v>51</v>
      </c>
      <c r="G513" s="788">
        <v>250000</v>
      </c>
      <c r="H513" s="788">
        <f>G513*D513</f>
        <v>500000</v>
      </c>
      <c r="I513" s="789"/>
    </row>
    <row r="514" spans="1:9" ht="15.6">
      <c r="A514" s="790"/>
      <c r="B514" s="1394"/>
      <c r="C514" s="1392"/>
      <c r="D514" s="791"/>
      <c r="E514" s="780"/>
      <c r="F514" s="780"/>
      <c r="G514" s="788"/>
      <c r="H514" s="788"/>
      <c r="I514" s="807">
        <f>SUM(H513:H513)</f>
        <v>500000</v>
      </c>
    </row>
    <row r="515" spans="1:9" ht="15.6">
      <c r="A515" s="793"/>
      <c r="B515" s="783"/>
      <c r="C515" s="783"/>
      <c r="D515" s="1410"/>
      <c r="E515" s="795"/>
      <c r="F515" s="811"/>
      <c r="G515" s="811" t="s">
        <v>25</v>
      </c>
      <c r="H515" s="813"/>
      <c r="I515" s="810">
        <f>I511+I514</f>
        <v>5355000</v>
      </c>
    </row>
    <row r="516" spans="1:9" ht="15.6">
      <c r="A516" s="820"/>
      <c r="B516" s="821"/>
      <c r="C516" s="821"/>
      <c r="D516" s="822"/>
      <c r="E516" s="822"/>
      <c r="F516" s="823"/>
      <c r="G516" s="819"/>
      <c r="H516" s="964"/>
      <c r="I516" s="1372"/>
    </row>
    <row r="517" spans="1:9" ht="15.6">
      <c r="A517" s="796"/>
      <c r="B517" s="797"/>
      <c r="C517" s="797"/>
      <c r="D517" s="784"/>
      <c r="E517" s="784"/>
      <c r="F517" s="785"/>
      <c r="G517" s="812"/>
      <c r="H517" s="798"/>
      <c r="I517" s="826"/>
    </row>
    <row r="518" spans="1:9" ht="15.6">
      <c r="A518" s="799"/>
      <c r="B518" s="800" t="s">
        <v>549</v>
      </c>
      <c r="C518" s="800"/>
      <c r="D518" s="1411"/>
      <c r="E518" s="800"/>
      <c r="F518" s="800"/>
      <c r="G518" s="801"/>
      <c r="H518" s="828" t="s">
        <v>28</v>
      </c>
      <c r="I518" s="775">
        <f>I515</f>
        <v>5355000</v>
      </c>
    </row>
    <row r="519" spans="1:9" ht="15.6">
      <c r="A519" s="802"/>
      <c r="B519" s="1398" t="s">
        <v>2427</v>
      </c>
      <c r="C519" s="803"/>
      <c r="D519" s="1412"/>
      <c r="E519" s="804"/>
      <c r="F519" s="804"/>
      <c r="G519" s="805"/>
      <c r="H519" s="829" t="s">
        <v>30</v>
      </c>
      <c r="I519" s="807">
        <f>ROUND(I518,-3)</f>
        <v>5355000</v>
      </c>
    </row>
    <row r="520" spans="1:9" ht="15.6">
      <c r="A520" s="49"/>
      <c r="B520" s="49"/>
      <c r="C520" s="49"/>
      <c r="D520" s="823"/>
      <c r="E520" s="49"/>
      <c r="F520" s="49"/>
      <c r="G520" s="49"/>
      <c r="H520" s="49"/>
      <c r="I520" s="50"/>
    </row>
    <row r="521" spans="1:9" ht="15.6">
      <c r="A521" s="51"/>
      <c r="B521" s="51"/>
      <c r="C521" s="51"/>
      <c r="D521" s="1474"/>
      <c r="E521" s="51"/>
      <c r="F521" s="51"/>
      <c r="G521" s="51"/>
      <c r="H521" s="1511" t="s">
        <v>2409</v>
      </c>
      <c r="I521" s="1511"/>
    </row>
    <row r="522" spans="1:9" ht="15.6">
      <c r="A522" s="1511" t="s">
        <v>31</v>
      </c>
      <c r="B522" s="1511"/>
      <c r="C522" s="1511"/>
      <c r="D522" s="1511" t="s">
        <v>32</v>
      </c>
      <c r="E522" s="1511"/>
      <c r="F522" s="1511"/>
      <c r="G522" s="51"/>
      <c r="H522" s="1511" t="s">
        <v>33</v>
      </c>
      <c r="I522" s="1511"/>
    </row>
    <row r="523" spans="1:9" ht="15.6">
      <c r="A523" s="51"/>
      <c r="B523" s="51"/>
      <c r="C523" s="51"/>
      <c r="D523" s="1474"/>
      <c r="E523" s="51"/>
      <c r="F523" s="51"/>
      <c r="G523" s="51"/>
      <c r="H523" s="51"/>
      <c r="I523" s="51"/>
    </row>
    <row r="524" spans="1:9" ht="15.6">
      <c r="A524" s="51"/>
      <c r="B524" s="51"/>
      <c r="C524" s="51"/>
      <c r="D524" s="1474"/>
      <c r="E524" s="51"/>
      <c r="F524" s="51"/>
      <c r="G524" s="51"/>
      <c r="H524" s="51"/>
      <c r="I524" s="51"/>
    </row>
    <row r="525" spans="1:9" ht="15.6">
      <c r="A525" s="51"/>
      <c r="B525" s="51"/>
      <c r="C525" s="51"/>
      <c r="D525" s="1474"/>
      <c r="E525" s="51"/>
      <c r="F525" s="51"/>
      <c r="G525" s="51"/>
      <c r="H525" s="51"/>
      <c r="I525" s="51"/>
    </row>
    <row r="526" spans="1:9" ht="15.6">
      <c r="A526" s="1512" t="s">
        <v>2256</v>
      </c>
      <c r="B526" s="1512"/>
      <c r="C526" s="1512"/>
      <c r="D526" s="1512" t="s">
        <v>2309</v>
      </c>
      <c r="E526" s="1512"/>
      <c r="F526" s="1512"/>
      <c r="G526" s="51"/>
      <c r="H526" s="1512" t="s">
        <v>2257</v>
      </c>
      <c r="I526" s="1512"/>
    </row>
    <row r="527" spans="1:9" ht="15.6">
      <c r="A527" s="1511" t="s">
        <v>2247</v>
      </c>
      <c r="B527" s="1511"/>
      <c r="C527" s="1511"/>
      <c r="D527" s="1511" t="s">
        <v>2235</v>
      </c>
      <c r="E527" s="1511"/>
      <c r="F527" s="1511"/>
      <c r="G527" s="51"/>
      <c r="H527" s="1511" t="s">
        <v>39</v>
      </c>
      <c r="I527" s="1511"/>
    </row>
    <row r="530" spans="1:14" ht="28.8">
      <c r="A530" s="1524" t="s">
        <v>1705</v>
      </c>
      <c r="B530" s="1524"/>
      <c r="C530" s="1524"/>
      <c r="D530" s="1524"/>
      <c r="E530" s="1524"/>
      <c r="F530" s="1524"/>
      <c r="G530" s="1524"/>
      <c r="H530" s="1524"/>
      <c r="I530" s="1524"/>
    </row>
    <row r="531" spans="1:14" s="1141" customFormat="1" ht="24.75" customHeight="1">
      <c r="A531" s="830" t="s">
        <v>2278</v>
      </c>
      <c r="C531" s="1525" t="s">
        <v>2311</v>
      </c>
      <c r="D531" s="1525"/>
      <c r="E531" s="1525"/>
      <c r="F531" s="1525"/>
      <c r="G531" s="1525"/>
      <c r="H531" s="1525"/>
      <c r="I531" s="1525"/>
    </row>
    <row r="532" spans="1:14" s="1141" customFormat="1" ht="21">
      <c r="A532" s="830" t="s">
        <v>1208</v>
      </c>
      <c r="C532" s="1526" t="s">
        <v>2285</v>
      </c>
      <c r="D532" s="1526"/>
      <c r="E532" s="1526"/>
      <c r="F532" s="1526"/>
      <c r="G532" s="1526"/>
      <c r="H532" s="1526"/>
      <c r="I532" s="1526"/>
    </row>
    <row r="533" spans="1:14" ht="15.6">
      <c r="A533" s="1478"/>
      <c r="B533" s="1478"/>
      <c r="C533" s="1478"/>
      <c r="D533" s="1478"/>
      <c r="E533" s="1478"/>
      <c r="F533" s="1478"/>
      <c r="G533" s="1478"/>
      <c r="H533" s="1478"/>
      <c r="I533" s="1478"/>
    </row>
    <row r="534" spans="1:14" ht="15.6">
      <c r="A534" s="1516" t="s">
        <v>3</v>
      </c>
      <c r="B534" s="1518" t="s">
        <v>4</v>
      </c>
      <c r="C534" s="1519"/>
      <c r="D534" s="1516" t="s">
        <v>5</v>
      </c>
      <c r="E534" s="1516" t="s">
        <v>6</v>
      </c>
      <c r="F534" s="1516" t="s">
        <v>7</v>
      </c>
      <c r="G534" s="770" t="s">
        <v>8</v>
      </c>
      <c r="H534" s="770" t="s">
        <v>9</v>
      </c>
      <c r="I534" s="770" t="s">
        <v>10</v>
      </c>
    </row>
    <row r="535" spans="1:14" ht="15.6">
      <c r="A535" s="1517"/>
      <c r="B535" s="1520"/>
      <c r="C535" s="1521"/>
      <c r="D535" s="1517"/>
      <c r="E535" s="1517"/>
      <c r="F535" s="1517"/>
      <c r="G535" s="771" t="s">
        <v>11</v>
      </c>
      <c r="H535" s="771" t="s">
        <v>11</v>
      </c>
      <c r="I535" s="771" t="s">
        <v>11</v>
      </c>
    </row>
    <row r="536" spans="1:14" s="808" customFormat="1" ht="15.6">
      <c r="A536" s="770" t="s">
        <v>2287</v>
      </c>
      <c r="B536" s="1404" t="s">
        <v>2286</v>
      </c>
      <c r="C536" s="1390"/>
      <c r="D536" s="1369"/>
      <c r="E536" s="774"/>
      <c r="F536" s="774"/>
      <c r="G536" s="774"/>
      <c r="H536" s="775"/>
      <c r="I536" s="776"/>
    </row>
    <row r="537" spans="1:14" s="808" customFormat="1" ht="15.6">
      <c r="A537" s="786" t="s">
        <v>12</v>
      </c>
      <c r="B537" s="1421" t="s">
        <v>13</v>
      </c>
      <c r="C537" s="1422"/>
      <c r="D537" s="782"/>
      <c r="E537" s="778"/>
      <c r="F537" s="778"/>
      <c r="G537" s="778"/>
      <c r="H537" s="810"/>
      <c r="I537" s="789"/>
    </row>
    <row r="538" spans="1:14" s="1417" customFormat="1" ht="18.75" customHeight="1">
      <c r="A538" s="1374">
        <v>1</v>
      </c>
      <c r="B538" s="1522" t="s">
        <v>2429</v>
      </c>
      <c r="C538" s="1523"/>
      <c r="D538" s="1375">
        <v>1</v>
      </c>
      <c r="E538" s="1374" t="s">
        <v>44</v>
      </c>
      <c r="F538" s="1374" t="s">
        <v>16</v>
      </c>
      <c r="G538" s="1376">
        <v>1312000</v>
      </c>
      <c r="H538" s="1376">
        <f>+G538*D538</f>
        <v>1312000</v>
      </c>
      <c r="I538" s="1377"/>
      <c r="M538" s="1417">
        <f>280000/6</f>
        <v>46666.666666666664</v>
      </c>
      <c r="N538" s="1417">
        <f>15*2.5</f>
        <v>37.5</v>
      </c>
    </row>
    <row r="539" spans="1:14" s="1418" customFormat="1" ht="18.75" customHeight="1">
      <c r="A539" s="1374">
        <f>+A538+1</f>
        <v>2</v>
      </c>
      <c r="B539" s="1522" t="s">
        <v>2289</v>
      </c>
      <c r="C539" s="1523"/>
      <c r="D539" s="1375">
        <v>1</v>
      </c>
      <c r="E539" s="1374" t="s">
        <v>2288</v>
      </c>
      <c r="F539" s="1374" t="s">
        <v>16</v>
      </c>
      <c r="G539" s="1395">
        <v>178000</v>
      </c>
      <c r="H539" s="1395">
        <f>+G539*D539</f>
        <v>178000</v>
      </c>
      <c r="I539" s="1396"/>
    </row>
    <row r="540" spans="1:14" s="808" customFormat="1" ht="15.6">
      <c r="A540" s="1374">
        <f>+A539+1</f>
        <v>3</v>
      </c>
      <c r="B540" s="1483" t="s">
        <v>2134</v>
      </c>
      <c r="C540" s="1425"/>
      <c r="D540" s="1375">
        <v>8</v>
      </c>
      <c r="E540" s="780" t="s">
        <v>44</v>
      </c>
      <c r="F540" s="780" t="s">
        <v>16</v>
      </c>
      <c r="G540" s="1405">
        <v>5000</v>
      </c>
      <c r="H540" s="1406">
        <f>G540*D540</f>
        <v>40000</v>
      </c>
      <c r="I540" s="1133"/>
    </row>
    <row r="541" spans="1:14" s="808" customFormat="1" ht="15.6">
      <c r="A541" s="814"/>
      <c r="B541" s="1424"/>
      <c r="C541" s="1425"/>
      <c r="D541" s="782"/>
      <c r="E541" s="780"/>
      <c r="F541" s="780"/>
      <c r="G541" s="781"/>
      <c r="H541" s="817"/>
      <c r="I541" s="818">
        <f>SUM(H538:H540)</f>
        <v>1530000</v>
      </c>
    </row>
    <row r="542" spans="1:14" s="808" customFormat="1" ht="15.6">
      <c r="A542" s="786" t="s">
        <v>18</v>
      </c>
      <c r="B542" s="1426" t="s">
        <v>2430</v>
      </c>
      <c r="C542" s="1427"/>
      <c r="D542" s="1369"/>
      <c r="E542" s="1370"/>
      <c r="F542" s="1370"/>
      <c r="G542" s="1371"/>
      <c r="H542" s="781"/>
      <c r="I542" s="1133"/>
      <c r="K542" s="808">
        <f>21*3*2</f>
        <v>126</v>
      </c>
    </row>
    <row r="543" spans="1:14" s="808" customFormat="1" ht="15.6">
      <c r="A543" s="790">
        <v>1</v>
      </c>
      <c r="B543" s="1483" t="s">
        <v>2431</v>
      </c>
      <c r="C543" s="1425"/>
      <c r="D543" s="1415">
        <v>1</v>
      </c>
      <c r="E543" s="780" t="s">
        <v>2432</v>
      </c>
      <c r="F543" s="780" t="s">
        <v>16</v>
      </c>
      <c r="G543" s="788">
        <v>202500</v>
      </c>
      <c r="H543" s="788">
        <f>+G543</f>
        <v>202500</v>
      </c>
      <c r="I543" s="789"/>
    </row>
    <row r="544" spans="1:14" s="808" customFormat="1" ht="15.6">
      <c r="A544" s="790">
        <f>A543+1</f>
        <v>2</v>
      </c>
      <c r="B544" s="1483" t="s">
        <v>2433</v>
      </c>
      <c r="C544" s="1425"/>
      <c r="D544" s="997">
        <v>2</v>
      </c>
      <c r="E544" s="780" t="s">
        <v>2432</v>
      </c>
      <c r="F544" s="780" t="s">
        <v>16</v>
      </c>
      <c r="G544" s="788">
        <v>135000</v>
      </c>
      <c r="H544" s="788">
        <f>G544*D544</f>
        <v>270000</v>
      </c>
      <c r="I544" s="789"/>
    </row>
    <row r="545" spans="1:14" s="808" customFormat="1" ht="15.6">
      <c r="A545" s="790"/>
      <c r="B545" s="1394"/>
      <c r="C545" s="1392"/>
      <c r="D545" s="791"/>
      <c r="E545" s="780"/>
      <c r="F545" s="780"/>
      <c r="G545" s="788"/>
      <c r="H545" s="788"/>
      <c r="I545" s="807">
        <f>SUM(H543:H544)</f>
        <v>472500</v>
      </c>
    </row>
    <row r="546" spans="1:14" s="808" customFormat="1" ht="15.6">
      <c r="A546" s="770" t="s">
        <v>2298</v>
      </c>
      <c r="B546" s="1404" t="s">
        <v>2299</v>
      </c>
      <c r="C546" s="1390"/>
      <c r="D546" s="1369"/>
      <c r="E546" s="774"/>
      <c r="F546" s="774"/>
      <c r="G546" s="774"/>
      <c r="H546" s="775"/>
      <c r="I546" s="776"/>
    </row>
    <row r="547" spans="1:14" s="808" customFormat="1" ht="15.6">
      <c r="A547" s="786" t="s">
        <v>12</v>
      </c>
      <c r="B547" s="1421" t="s">
        <v>13</v>
      </c>
      <c r="C547" s="1422"/>
      <c r="D547" s="782"/>
      <c r="E547" s="778"/>
      <c r="F547" s="778"/>
      <c r="G547" s="778"/>
      <c r="H547" s="810"/>
      <c r="I547" s="789"/>
    </row>
    <row r="548" spans="1:14" s="1417" customFormat="1" ht="18.75" customHeight="1">
      <c r="A548" s="1374">
        <v>1</v>
      </c>
      <c r="B548" s="1522" t="s">
        <v>2434</v>
      </c>
      <c r="C548" s="1523"/>
      <c r="D548" s="1375">
        <v>1</v>
      </c>
      <c r="E548" s="1374" t="s">
        <v>403</v>
      </c>
      <c r="F548" s="1374" t="s">
        <v>16</v>
      </c>
      <c r="G548" s="1376">
        <v>1880000</v>
      </c>
      <c r="H548" s="1376">
        <f>+G548*D548</f>
        <v>1880000</v>
      </c>
      <c r="I548" s="1377"/>
      <c r="M548" s="1417">
        <f>280000/6</f>
        <v>46666.666666666664</v>
      </c>
      <c r="N548" s="1417">
        <f>15*2.5</f>
        <v>37.5</v>
      </c>
    </row>
    <row r="549" spans="1:14" s="1418" customFormat="1" ht="18.75" customHeight="1">
      <c r="A549" s="1374">
        <f>+A548+1</f>
        <v>2</v>
      </c>
      <c r="B549" s="1522" t="s">
        <v>2289</v>
      </c>
      <c r="C549" s="1523"/>
      <c r="D549" s="1375">
        <v>1</v>
      </c>
      <c r="E549" s="1374" t="s">
        <v>2288</v>
      </c>
      <c r="F549" s="1374" t="s">
        <v>16</v>
      </c>
      <c r="G549" s="1395">
        <v>178000</v>
      </c>
      <c r="H549" s="1395">
        <f>+G549*D549</f>
        <v>178000</v>
      </c>
      <c r="I549" s="1396"/>
    </row>
    <row r="550" spans="1:14" s="808" customFormat="1" ht="15.6">
      <c r="A550" s="1374">
        <f>+A549+1</f>
        <v>3</v>
      </c>
      <c r="B550" s="1483" t="s">
        <v>2134</v>
      </c>
      <c r="C550" s="1425"/>
      <c r="D550" s="1375">
        <v>8</v>
      </c>
      <c r="E550" s="780" t="s">
        <v>44</v>
      </c>
      <c r="F550" s="780" t="s">
        <v>16</v>
      </c>
      <c r="G550" s="1405">
        <v>5000</v>
      </c>
      <c r="H550" s="1406">
        <f>G550*D550</f>
        <v>40000</v>
      </c>
      <c r="I550" s="1133"/>
    </row>
    <row r="551" spans="1:14" s="808" customFormat="1" ht="15.6">
      <c r="A551" s="814"/>
      <c r="B551" s="1424"/>
      <c r="C551" s="1425"/>
      <c r="D551" s="782"/>
      <c r="E551" s="780"/>
      <c r="F551" s="780"/>
      <c r="G551" s="781"/>
      <c r="H551" s="817"/>
      <c r="I551" s="818">
        <f>SUM(H548:H550)</f>
        <v>2098000</v>
      </c>
    </row>
    <row r="552" spans="1:14" s="808" customFormat="1" ht="15.6">
      <c r="A552" s="786" t="s">
        <v>18</v>
      </c>
      <c r="B552" s="1426" t="s">
        <v>2290</v>
      </c>
      <c r="C552" s="1427"/>
      <c r="D552" s="1369"/>
      <c r="E552" s="1370"/>
      <c r="F552" s="1370"/>
      <c r="G552" s="1371"/>
      <c r="H552" s="781"/>
      <c r="I552" s="1133"/>
      <c r="K552" s="808">
        <f>21*3*2</f>
        <v>126</v>
      </c>
    </row>
    <row r="553" spans="1:14" s="808" customFormat="1" ht="15.6">
      <c r="A553" s="790">
        <v>1</v>
      </c>
      <c r="B553" s="1483" t="s">
        <v>2431</v>
      </c>
      <c r="C553" s="1425"/>
      <c r="D553" s="1415">
        <v>1</v>
      </c>
      <c r="E553" s="780" t="s">
        <v>2432</v>
      </c>
      <c r="F553" s="780" t="s">
        <v>16</v>
      </c>
      <c r="G553" s="788">
        <v>202500</v>
      </c>
      <c r="H553" s="788">
        <f>+G553</f>
        <v>202500</v>
      </c>
      <c r="I553" s="789"/>
    </row>
    <row r="554" spans="1:14" s="808" customFormat="1" ht="15.6">
      <c r="A554" s="790">
        <f>A553+1</f>
        <v>2</v>
      </c>
      <c r="B554" s="1483" t="s">
        <v>2433</v>
      </c>
      <c r="C554" s="1425"/>
      <c r="D554" s="997">
        <v>2</v>
      </c>
      <c r="E554" s="780" t="s">
        <v>2432</v>
      </c>
      <c r="F554" s="780" t="s">
        <v>16</v>
      </c>
      <c r="G554" s="788">
        <v>135000</v>
      </c>
      <c r="H554" s="788">
        <f>G554*D554</f>
        <v>270000</v>
      </c>
      <c r="I554" s="789"/>
    </row>
    <row r="555" spans="1:14" s="808" customFormat="1" ht="15.6">
      <c r="A555" s="790"/>
      <c r="B555" s="1394"/>
      <c r="C555" s="1392"/>
      <c r="D555" s="791"/>
      <c r="E555" s="780"/>
      <c r="F555" s="780"/>
      <c r="G555" s="788"/>
      <c r="H555" s="788"/>
      <c r="I555" s="807">
        <f>SUM(H553:H554)</f>
        <v>472500</v>
      </c>
    </row>
    <row r="556" spans="1:14" ht="15.6">
      <c r="A556" s="799"/>
      <c r="B556" s="800" t="s">
        <v>549</v>
      </c>
      <c r="C556" s="800"/>
      <c r="D556" s="1411"/>
      <c r="E556" s="800"/>
      <c r="F556" s="800"/>
      <c r="G556" s="801"/>
      <c r="H556" s="828" t="s">
        <v>28</v>
      </c>
      <c r="I556" s="775">
        <f>SUM(I537:I555)</f>
        <v>4573000</v>
      </c>
    </row>
    <row r="557" spans="1:14" ht="15.6">
      <c r="A557" s="802"/>
      <c r="B557" s="1398" t="s">
        <v>2436</v>
      </c>
      <c r="C557" s="803"/>
      <c r="D557" s="1412"/>
      <c r="E557" s="804"/>
      <c r="F557" s="804"/>
      <c r="G557" s="805"/>
      <c r="H557" s="829" t="s">
        <v>30</v>
      </c>
      <c r="I557" s="807">
        <f>ROUND(I556,-3)</f>
        <v>4573000</v>
      </c>
    </row>
    <row r="558" spans="1:14" ht="15.6">
      <c r="A558" s="49"/>
      <c r="B558" s="49"/>
      <c r="C558" s="49"/>
      <c r="D558" s="823"/>
      <c r="E558" s="49"/>
      <c r="F558" s="49"/>
      <c r="G558" s="49"/>
      <c r="H558" s="49"/>
      <c r="I558" s="50"/>
    </row>
    <row r="559" spans="1:14" ht="15.6">
      <c r="A559" s="51"/>
      <c r="B559" s="51"/>
      <c r="C559" s="51"/>
      <c r="D559" s="1477"/>
      <c r="E559" s="51"/>
      <c r="F559" s="51"/>
      <c r="G559" s="51"/>
      <c r="H559" s="1511" t="s">
        <v>2435</v>
      </c>
      <c r="I559" s="1511"/>
    </row>
    <row r="560" spans="1:14" ht="15.6">
      <c r="A560" s="1511" t="s">
        <v>234</v>
      </c>
      <c r="B560" s="1511"/>
      <c r="C560" s="1511"/>
      <c r="D560" s="1511" t="s">
        <v>32</v>
      </c>
      <c r="E560" s="1511"/>
      <c r="F560" s="1511"/>
      <c r="G560" s="1511"/>
      <c r="H560" s="1511" t="s">
        <v>33</v>
      </c>
      <c r="I560" s="1511"/>
    </row>
    <row r="561" spans="1:14" ht="15.6">
      <c r="A561" s="51"/>
      <c r="B561" s="51"/>
      <c r="C561" s="51"/>
      <c r="D561" s="1477"/>
      <c r="E561" s="51"/>
      <c r="F561" s="51"/>
      <c r="G561" s="51"/>
      <c r="H561" s="51"/>
      <c r="I561" s="51"/>
    </row>
    <row r="562" spans="1:14" ht="15.6">
      <c r="A562" s="51"/>
      <c r="B562" s="51"/>
      <c r="C562" s="51"/>
      <c r="D562" s="1477"/>
      <c r="E562" s="51"/>
      <c r="F562" s="51"/>
      <c r="G562" s="51"/>
      <c r="H562" s="51"/>
      <c r="I562" s="51"/>
    </row>
    <row r="563" spans="1:14" ht="15.6">
      <c r="A563" s="51"/>
      <c r="B563" s="51"/>
      <c r="C563" s="51"/>
      <c r="D563" s="1477"/>
      <c r="E563" s="51"/>
      <c r="F563" s="51"/>
      <c r="G563" s="51"/>
      <c r="H563" s="51"/>
      <c r="I563" s="51"/>
    </row>
    <row r="564" spans="1:14" ht="15.6">
      <c r="A564" s="1512" t="s">
        <v>2256</v>
      </c>
      <c r="B564" s="1512"/>
      <c r="C564" s="1512"/>
      <c r="D564" s="1512" t="s">
        <v>2309</v>
      </c>
      <c r="E564" s="1512"/>
      <c r="F564" s="1512"/>
      <c r="G564" s="1512"/>
      <c r="H564" s="1512" t="s">
        <v>2257</v>
      </c>
      <c r="I564" s="1512"/>
    </row>
    <row r="565" spans="1:14" ht="15.6">
      <c r="A565" s="1511" t="s">
        <v>2247</v>
      </c>
      <c r="B565" s="1511"/>
      <c r="C565" s="1511"/>
      <c r="D565" s="1511" t="s">
        <v>2235</v>
      </c>
      <c r="E565" s="1511"/>
      <c r="F565" s="1511"/>
      <c r="G565" s="1511"/>
      <c r="H565" s="1511" t="s">
        <v>39</v>
      </c>
      <c r="I565" s="1511"/>
    </row>
    <row r="566" spans="1:14" ht="15.6">
      <c r="A566" s="808"/>
      <c r="B566" s="808"/>
      <c r="C566" s="808"/>
      <c r="D566" s="1413"/>
      <c r="E566" s="808"/>
      <c r="F566" s="808"/>
      <c r="G566" s="808"/>
      <c r="H566" s="808"/>
      <c r="I566" s="808"/>
    </row>
    <row r="568" spans="1:14" ht="28.8">
      <c r="A568" s="1524" t="s">
        <v>1705</v>
      </c>
      <c r="B568" s="1524"/>
      <c r="C568" s="1524"/>
      <c r="D568" s="1524"/>
      <c r="E568" s="1524"/>
      <c r="F568" s="1524"/>
      <c r="G568" s="1524"/>
      <c r="H568" s="1524"/>
      <c r="I568" s="1524"/>
    </row>
    <row r="569" spans="1:14" s="1141" customFormat="1" ht="24.75" customHeight="1">
      <c r="A569" s="830" t="s">
        <v>2278</v>
      </c>
      <c r="C569" s="1525" t="s">
        <v>2450</v>
      </c>
      <c r="D569" s="1525"/>
      <c r="E569" s="1525"/>
      <c r="F569" s="1525"/>
      <c r="G569" s="1525"/>
      <c r="H569" s="1525"/>
      <c r="I569" s="1525"/>
    </row>
    <row r="570" spans="1:14" s="1141" customFormat="1" ht="21">
      <c r="A570" s="830" t="s">
        <v>1208</v>
      </c>
      <c r="C570" s="1526" t="s">
        <v>2448</v>
      </c>
      <c r="D570" s="1526"/>
      <c r="E570" s="1526"/>
      <c r="F570" s="1526"/>
      <c r="G570" s="1526"/>
      <c r="H570" s="1526"/>
      <c r="I570" s="1526"/>
    </row>
    <row r="571" spans="1:14" ht="15.6">
      <c r="A571" s="1493"/>
      <c r="B571" s="1493"/>
      <c r="C571" s="1493"/>
      <c r="D571" s="1493"/>
      <c r="E571" s="1493"/>
      <c r="F571" s="1493"/>
      <c r="G571" s="1493"/>
      <c r="H571" s="1493"/>
      <c r="I571" s="1493"/>
    </row>
    <row r="572" spans="1:14" ht="15.6">
      <c r="A572" s="1516" t="s">
        <v>3</v>
      </c>
      <c r="B572" s="1518" t="s">
        <v>4</v>
      </c>
      <c r="C572" s="1519"/>
      <c r="D572" s="1516" t="s">
        <v>5</v>
      </c>
      <c r="E572" s="1516" t="s">
        <v>6</v>
      </c>
      <c r="F572" s="1516" t="s">
        <v>7</v>
      </c>
      <c r="G572" s="770" t="s">
        <v>8</v>
      </c>
      <c r="H572" s="770" t="s">
        <v>9</v>
      </c>
      <c r="I572" s="770" t="s">
        <v>10</v>
      </c>
    </row>
    <row r="573" spans="1:14" ht="15.6">
      <c r="A573" s="1517"/>
      <c r="B573" s="1520"/>
      <c r="C573" s="1521"/>
      <c r="D573" s="1517"/>
      <c r="E573" s="1517"/>
      <c r="F573" s="1517"/>
      <c r="G573" s="771" t="s">
        <v>11</v>
      </c>
      <c r="H573" s="771" t="s">
        <v>11</v>
      </c>
      <c r="I573" s="771" t="s">
        <v>11</v>
      </c>
    </row>
    <row r="574" spans="1:14" s="808" customFormat="1" ht="15.6">
      <c r="A574" s="786" t="s">
        <v>12</v>
      </c>
      <c r="B574" s="1421" t="s">
        <v>13</v>
      </c>
      <c r="C574" s="1422"/>
      <c r="D574" s="782"/>
      <c r="E574" s="778"/>
      <c r="F574" s="778"/>
      <c r="G574" s="778"/>
      <c r="H574" s="810"/>
      <c r="I574" s="789"/>
    </row>
    <row r="575" spans="1:14" s="1417" customFormat="1" ht="18.75" customHeight="1">
      <c r="A575" s="1374">
        <v>1</v>
      </c>
      <c r="B575" s="1522" t="s">
        <v>2449</v>
      </c>
      <c r="C575" s="1523"/>
      <c r="D575" s="1375">
        <v>0.5</v>
      </c>
      <c r="E575" s="1374" t="s">
        <v>2288</v>
      </c>
      <c r="F575" s="1374" t="s">
        <v>16</v>
      </c>
      <c r="G575" s="1376">
        <v>620871</v>
      </c>
      <c r="H575" s="1376">
        <f>+G575*D575</f>
        <v>310435.5</v>
      </c>
      <c r="I575" s="1377"/>
      <c r="M575" s="1417">
        <f>280000/6</f>
        <v>46666.666666666664</v>
      </c>
      <c r="N575" s="1417">
        <f>15*2.5</f>
        <v>37.5</v>
      </c>
    </row>
    <row r="576" spans="1:14" s="1418" customFormat="1" ht="18.75" customHeight="1">
      <c r="A576" s="1374">
        <f>+A575+1</f>
        <v>2</v>
      </c>
      <c r="B576" s="1522" t="s">
        <v>2289</v>
      </c>
      <c r="C576" s="1523"/>
      <c r="D576" s="1375">
        <v>1</v>
      </c>
      <c r="E576" s="1374" t="s">
        <v>2288</v>
      </c>
      <c r="F576" s="1374" t="s">
        <v>16</v>
      </c>
      <c r="G576" s="1395">
        <v>176991</v>
      </c>
      <c r="H576" s="1395">
        <f>+G576*D576</f>
        <v>176991</v>
      </c>
      <c r="I576" s="1396"/>
    </row>
    <row r="577" spans="1:14" s="1417" customFormat="1" ht="18.75" customHeight="1">
      <c r="A577" s="1374">
        <f t="shared" ref="A577" si="35">+A576+1</f>
        <v>3</v>
      </c>
      <c r="B577" s="1522" t="s">
        <v>2451</v>
      </c>
      <c r="C577" s="1523"/>
      <c r="D577" s="1375">
        <v>1</v>
      </c>
      <c r="E577" s="1374" t="s">
        <v>403</v>
      </c>
      <c r="F577" s="1374" t="s">
        <v>16</v>
      </c>
      <c r="G577" s="1376">
        <v>2026541</v>
      </c>
      <c r="H577" s="1376">
        <f>+G577*D577</f>
        <v>2026541</v>
      </c>
      <c r="I577" s="1377"/>
      <c r="M577" s="1417">
        <f>280000/6</f>
        <v>46666.666666666664</v>
      </c>
      <c r="N577" s="1417">
        <f>15*2.5</f>
        <v>37.5</v>
      </c>
    </row>
    <row r="578" spans="1:14" s="808" customFormat="1" ht="15.6">
      <c r="A578" s="814"/>
      <c r="B578" s="1424"/>
      <c r="C578" s="1425"/>
      <c r="D578" s="782"/>
      <c r="E578" s="780"/>
      <c r="F578" s="780"/>
      <c r="G578" s="781"/>
      <c r="H578" s="817"/>
      <c r="I578" s="818">
        <f>SUM(H575:H577)</f>
        <v>2513967.5</v>
      </c>
    </row>
    <row r="579" spans="1:14" s="808" customFormat="1" ht="15.6">
      <c r="A579" s="786" t="s">
        <v>18</v>
      </c>
      <c r="B579" s="1426" t="s">
        <v>2454</v>
      </c>
      <c r="C579" s="1427"/>
      <c r="D579" s="1369"/>
      <c r="E579" s="1370"/>
      <c r="F579" s="1370"/>
      <c r="G579" s="1371"/>
      <c r="H579" s="781"/>
      <c r="I579" s="1133"/>
      <c r="K579" s="808">
        <f>21*3*2</f>
        <v>126</v>
      </c>
    </row>
    <row r="580" spans="1:14" ht="15.6">
      <c r="A580" s="790">
        <v>1</v>
      </c>
      <c r="B580" s="820" t="s">
        <v>2399</v>
      </c>
      <c r="C580" s="1391"/>
      <c r="D580" s="779">
        <v>3</v>
      </c>
      <c r="E580" s="780" t="s">
        <v>373</v>
      </c>
      <c r="F580" s="780" t="s">
        <v>16</v>
      </c>
      <c r="G580" s="788">
        <v>202500</v>
      </c>
      <c r="H580" s="788">
        <f>G580*D580</f>
        <v>607500</v>
      </c>
      <c r="I580" s="789"/>
    </row>
    <row r="581" spans="1:14" ht="15.6">
      <c r="A581" s="790">
        <f>+A580+1</f>
        <v>2</v>
      </c>
      <c r="B581" s="820" t="s">
        <v>2452</v>
      </c>
      <c r="C581" s="1391"/>
      <c r="D581" s="779">
        <v>3</v>
      </c>
      <c r="E581" s="780" t="s">
        <v>373</v>
      </c>
      <c r="F581" s="780" t="s">
        <v>16</v>
      </c>
      <c r="G581" s="788">
        <v>270000</v>
      </c>
      <c r="H581" s="788">
        <f>G581*D581</f>
        <v>810000</v>
      </c>
      <c r="I581" s="789"/>
    </row>
    <row r="582" spans="1:14" ht="15.6">
      <c r="A582" s="790">
        <f>+A581+1</f>
        <v>3</v>
      </c>
      <c r="B582" s="820" t="s">
        <v>440</v>
      </c>
      <c r="C582" s="1391"/>
      <c r="D582" s="1415" t="s">
        <v>126</v>
      </c>
      <c r="E582" s="1416" t="s">
        <v>126</v>
      </c>
      <c r="F582" s="780" t="s">
        <v>51</v>
      </c>
      <c r="G582" s="788">
        <v>250000</v>
      </c>
      <c r="H582" s="788">
        <f>+G582</f>
        <v>250000</v>
      </c>
      <c r="I582" s="789"/>
    </row>
    <row r="583" spans="1:14" s="808" customFormat="1" ht="15.6">
      <c r="A583" s="790"/>
      <c r="B583" s="1394"/>
      <c r="C583" s="1392"/>
      <c r="D583" s="791"/>
      <c r="E583" s="780"/>
      <c r="F583" s="780"/>
      <c r="G583" s="788"/>
      <c r="H583" s="788"/>
      <c r="I583" s="807">
        <f>SUM(H580:H582)</f>
        <v>1667500</v>
      </c>
    </row>
    <row r="584" spans="1:14" s="808" customFormat="1" ht="15.6">
      <c r="A584" s="793"/>
      <c r="B584" s="783"/>
      <c r="C584" s="783"/>
      <c r="D584" s="1410"/>
      <c r="E584" s="795"/>
      <c r="F584" s="811"/>
      <c r="G584" s="811" t="s">
        <v>25</v>
      </c>
      <c r="H584" s="813"/>
      <c r="I584" s="810">
        <f>SUM(I574:I583)</f>
        <v>4181467.5</v>
      </c>
    </row>
    <row r="585" spans="1:14" s="808" customFormat="1" ht="15.6">
      <c r="A585" s="796"/>
      <c r="B585" s="797"/>
      <c r="C585" s="797"/>
      <c r="D585" s="784"/>
      <c r="E585" s="784"/>
      <c r="F585" s="785"/>
      <c r="G585" s="812"/>
      <c r="H585" s="798"/>
      <c r="I585" s="826"/>
    </row>
    <row r="586" spans="1:14" ht="15.6">
      <c r="A586" s="799"/>
      <c r="B586" s="800" t="s">
        <v>549</v>
      </c>
      <c r="C586" s="800"/>
      <c r="D586" s="1411"/>
      <c r="E586" s="800"/>
      <c r="F586" s="800"/>
      <c r="G586" s="801"/>
      <c r="H586" s="828" t="s">
        <v>28</v>
      </c>
      <c r="I586" s="775">
        <f>I584</f>
        <v>4181467.5</v>
      </c>
    </row>
    <row r="587" spans="1:14" ht="15.6">
      <c r="A587" s="802"/>
      <c r="B587" s="1398" t="s">
        <v>2453</v>
      </c>
      <c r="C587" s="803"/>
      <c r="D587" s="1412"/>
      <c r="E587" s="804"/>
      <c r="F587" s="804"/>
      <c r="G587" s="805"/>
      <c r="H587" s="829" t="s">
        <v>30</v>
      </c>
      <c r="I587" s="807">
        <f>ROUND(I586,-3)</f>
        <v>4181000</v>
      </c>
    </row>
    <row r="588" spans="1:14" ht="15.6">
      <c r="A588" s="49"/>
      <c r="B588" s="49"/>
      <c r="C588" s="49"/>
      <c r="D588" s="823"/>
      <c r="E588" s="49"/>
      <c r="F588" s="49"/>
      <c r="G588" s="49"/>
      <c r="H588" s="49"/>
      <c r="I588" s="50"/>
    </row>
    <row r="589" spans="1:14" ht="15.6">
      <c r="A589" s="51"/>
      <c r="B589" s="51"/>
      <c r="C589" s="51"/>
      <c r="D589" s="1492"/>
      <c r="E589" s="51"/>
      <c r="F589" s="51"/>
      <c r="G589" s="51"/>
      <c r="H589" s="1511" t="s">
        <v>2435</v>
      </c>
      <c r="I589" s="1511"/>
    </row>
    <row r="590" spans="1:14" ht="15.6">
      <c r="A590" s="1511" t="s">
        <v>234</v>
      </c>
      <c r="B590" s="1511"/>
      <c r="C590" s="1511"/>
      <c r="D590" s="1511" t="s">
        <v>32</v>
      </c>
      <c r="E590" s="1511"/>
      <c r="F590" s="1511"/>
      <c r="G590" s="1511"/>
      <c r="H590" s="1511" t="s">
        <v>33</v>
      </c>
      <c r="I590" s="1511"/>
    </row>
    <row r="591" spans="1:14" ht="15.6">
      <c r="A591" s="51"/>
      <c r="B591" s="51"/>
      <c r="C591" s="51"/>
      <c r="D591" s="1492"/>
      <c r="E591" s="51"/>
      <c r="F591" s="51"/>
      <c r="G591" s="51"/>
      <c r="H591" s="51"/>
      <c r="I591" s="51"/>
    </row>
    <row r="592" spans="1:14" ht="15.6">
      <c r="A592" s="51"/>
      <c r="B592" s="51"/>
      <c r="C592" s="51"/>
      <c r="D592" s="1492"/>
      <c r="E592" s="51"/>
      <c r="F592" s="51"/>
      <c r="G592" s="51"/>
      <c r="H592" s="51"/>
      <c r="I592" s="51"/>
    </row>
    <row r="593" spans="1:14" ht="15.6">
      <c r="A593" s="51"/>
      <c r="B593" s="51"/>
      <c r="C593" s="51"/>
      <c r="D593" s="1492"/>
      <c r="E593" s="51"/>
      <c r="F593" s="51"/>
      <c r="G593" s="51"/>
      <c r="H593" s="51"/>
      <c r="I593" s="51"/>
    </row>
    <row r="594" spans="1:14" ht="15.6">
      <c r="A594" s="1512" t="s">
        <v>2256</v>
      </c>
      <c r="B594" s="1512"/>
      <c r="C594" s="1512"/>
      <c r="D594" s="1512" t="s">
        <v>2309</v>
      </c>
      <c r="E594" s="1512"/>
      <c r="F594" s="1512"/>
      <c r="G594" s="1512"/>
      <c r="H594" s="1512" t="s">
        <v>2257</v>
      </c>
      <c r="I594" s="1512"/>
    </row>
    <row r="595" spans="1:14" ht="15.6">
      <c r="A595" s="1511" t="s">
        <v>2247</v>
      </c>
      <c r="B595" s="1511"/>
      <c r="C595" s="1511"/>
      <c r="D595" s="1511" t="s">
        <v>2235</v>
      </c>
      <c r="E595" s="1511"/>
      <c r="F595" s="1511"/>
      <c r="G595" s="1511"/>
      <c r="H595" s="1511" t="s">
        <v>39</v>
      </c>
      <c r="I595" s="1511"/>
    </row>
    <row r="596" spans="1:14" ht="15.6">
      <c r="A596" s="808"/>
      <c r="B596" s="808"/>
      <c r="C596" s="808"/>
      <c r="D596" s="1413"/>
      <c r="E596" s="808"/>
      <c r="F596" s="808"/>
      <c r="G596" s="808"/>
      <c r="H596" s="808"/>
      <c r="I596" s="808"/>
    </row>
    <row r="598" spans="1:14" ht="28.8">
      <c r="A598" s="1524" t="s">
        <v>1705</v>
      </c>
      <c r="B598" s="1524"/>
      <c r="C598" s="1524"/>
      <c r="D598" s="1524"/>
      <c r="E598" s="1524"/>
      <c r="F598" s="1524"/>
      <c r="G598" s="1524"/>
      <c r="H598" s="1524"/>
      <c r="I598" s="1524"/>
    </row>
    <row r="599" spans="1:14" s="1141" customFormat="1" ht="24.75" customHeight="1">
      <c r="A599" s="830" t="s">
        <v>2278</v>
      </c>
      <c r="C599" s="1525" t="s">
        <v>2455</v>
      </c>
      <c r="D599" s="1525"/>
      <c r="E599" s="1525"/>
      <c r="F599" s="1525"/>
      <c r="G599" s="1525"/>
      <c r="H599" s="1525"/>
      <c r="I599" s="1525"/>
    </row>
    <row r="600" spans="1:14" s="1141" customFormat="1" ht="21">
      <c r="A600" s="830" t="s">
        <v>1208</v>
      </c>
      <c r="C600" s="1526" t="s">
        <v>2456</v>
      </c>
      <c r="D600" s="1526"/>
      <c r="E600" s="1526"/>
      <c r="F600" s="1526"/>
      <c r="G600" s="1526"/>
      <c r="H600" s="1526"/>
      <c r="I600" s="1526"/>
    </row>
    <row r="601" spans="1:14" ht="15.6">
      <c r="A601" s="1496"/>
      <c r="B601" s="1496"/>
      <c r="C601" s="1496"/>
      <c r="D601" s="1496"/>
      <c r="E601" s="1496"/>
      <c r="F601" s="1496"/>
      <c r="G601" s="1496"/>
      <c r="H601" s="1496"/>
      <c r="I601" s="1496"/>
    </row>
    <row r="602" spans="1:14" ht="15.6">
      <c r="A602" s="1516" t="s">
        <v>3</v>
      </c>
      <c r="B602" s="1518" t="s">
        <v>4</v>
      </c>
      <c r="C602" s="1519"/>
      <c r="D602" s="1516" t="s">
        <v>5</v>
      </c>
      <c r="E602" s="1516" t="s">
        <v>6</v>
      </c>
      <c r="F602" s="1516" t="s">
        <v>7</v>
      </c>
      <c r="G602" s="770" t="s">
        <v>8</v>
      </c>
      <c r="H602" s="770" t="s">
        <v>9</v>
      </c>
      <c r="I602" s="770" t="s">
        <v>10</v>
      </c>
    </row>
    <row r="603" spans="1:14" ht="15.6">
      <c r="A603" s="1517"/>
      <c r="B603" s="1520"/>
      <c r="C603" s="1521"/>
      <c r="D603" s="1517"/>
      <c r="E603" s="1517"/>
      <c r="F603" s="1517"/>
      <c r="G603" s="771" t="s">
        <v>11</v>
      </c>
      <c r="H603" s="771" t="s">
        <v>11</v>
      </c>
      <c r="I603" s="771" t="s">
        <v>11</v>
      </c>
    </row>
    <row r="604" spans="1:14" s="808" customFormat="1" ht="15.6">
      <c r="A604" s="786" t="s">
        <v>12</v>
      </c>
      <c r="B604" s="1421" t="s">
        <v>13</v>
      </c>
      <c r="C604" s="1422"/>
      <c r="D604" s="782"/>
      <c r="E604" s="778"/>
      <c r="F604" s="778"/>
      <c r="G604" s="778"/>
      <c r="H604" s="810"/>
      <c r="I604" s="789"/>
    </row>
    <row r="605" spans="1:14" s="1417" customFormat="1" ht="38.25" customHeight="1">
      <c r="A605" s="1374">
        <v>1</v>
      </c>
      <c r="B605" s="1522" t="s">
        <v>2457</v>
      </c>
      <c r="C605" s="1523"/>
      <c r="D605" s="1375">
        <v>1</v>
      </c>
      <c r="E605" s="1374" t="s">
        <v>403</v>
      </c>
      <c r="F605" s="1374" t="s">
        <v>16</v>
      </c>
      <c r="G605" s="1376">
        <f>7540000+592000</f>
        <v>8132000</v>
      </c>
      <c r="H605" s="1376">
        <f>+G605*D605</f>
        <v>8132000</v>
      </c>
      <c r="I605" s="1377"/>
      <c r="M605" s="1417">
        <f>280000/6</f>
        <v>46666.666666666664</v>
      </c>
      <c r="N605" s="1417">
        <f>15*2.5</f>
        <v>37.5</v>
      </c>
    </row>
    <row r="606" spans="1:14" s="1418" customFormat="1" ht="18.75" customHeight="1">
      <c r="A606" s="1374">
        <f>+A605+1</f>
        <v>2</v>
      </c>
      <c r="B606" s="1522" t="s">
        <v>2289</v>
      </c>
      <c r="C606" s="1523"/>
      <c r="D606" s="1375">
        <v>1</v>
      </c>
      <c r="E606" s="1374" t="s">
        <v>2288</v>
      </c>
      <c r="F606" s="1374" t="s">
        <v>16</v>
      </c>
      <c r="G606" s="1395">
        <v>176991</v>
      </c>
      <c r="H606" s="1395">
        <f>+G606*D606</f>
        <v>176991</v>
      </c>
      <c r="I606" s="1396"/>
    </row>
    <row r="607" spans="1:14" s="808" customFormat="1" ht="15.6">
      <c r="A607" s="814"/>
      <c r="B607" s="1424"/>
      <c r="C607" s="1425"/>
      <c r="D607" s="782"/>
      <c r="E607" s="780"/>
      <c r="F607" s="780"/>
      <c r="G607" s="781"/>
      <c r="H607" s="817"/>
      <c r="I607" s="818">
        <f>SUM(H605:H606)</f>
        <v>8308991</v>
      </c>
    </row>
    <row r="608" spans="1:14" s="808" customFormat="1" ht="15.6">
      <c r="A608" s="786" t="s">
        <v>18</v>
      </c>
      <c r="B608" s="1426" t="s">
        <v>2454</v>
      </c>
      <c r="C608" s="1427"/>
      <c r="D608" s="1369"/>
      <c r="E608" s="1370"/>
      <c r="F608" s="1370"/>
      <c r="G608" s="1371"/>
      <c r="H608" s="781"/>
      <c r="I608" s="1133"/>
      <c r="K608" s="808">
        <f>21*3*2</f>
        <v>126</v>
      </c>
    </row>
    <row r="609" spans="1:9" ht="15.6">
      <c r="A609" s="790">
        <v>1</v>
      </c>
      <c r="B609" s="820" t="s">
        <v>2399</v>
      </c>
      <c r="C609" s="1391"/>
      <c r="D609" s="779">
        <v>1</v>
      </c>
      <c r="E609" s="780" t="s">
        <v>373</v>
      </c>
      <c r="F609" s="780" t="s">
        <v>16</v>
      </c>
      <c r="G609" s="788">
        <v>129950</v>
      </c>
      <c r="H609" s="788">
        <f>G609*D609</f>
        <v>129950</v>
      </c>
      <c r="I609" s="789"/>
    </row>
    <row r="610" spans="1:9" ht="15.6">
      <c r="A610" s="790">
        <f>+A609+1</f>
        <v>2</v>
      </c>
      <c r="B610" s="820" t="s">
        <v>2452</v>
      </c>
      <c r="C610" s="1391"/>
      <c r="D610" s="779">
        <v>1</v>
      </c>
      <c r="E610" s="780" t="s">
        <v>373</v>
      </c>
      <c r="F610" s="780" t="s">
        <v>16</v>
      </c>
      <c r="G610" s="788">
        <v>108400</v>
      </c>
      <c r="H610" s="788">
        <f>G610*D610</f>
        <v>108400</v>
      </c>
      <c r="I610" s="789"/>
    </row>
    <row r="611" spans="1:9" ht="15.6">
      <c r="A611" s="790">
        <f>+A610+1</f>
        <v>3</v>
      </c>
      <c r="B611" s="820" t="s">
        <v>440</v>
      </c>
      <c r="C611" s="1391"/>
      <c r="D611" s="1415" t="s">
        <v>126</v>
      </c>
      <c r="E611" s="1416" t="s">
        <v>126</v>
      </c>
      <c r="F611" s="780" t="s">
        <v>51</v>
      </c>
      <c r="G611" s="788">
        <v>250000</v>
      </c>
      <c r="H611" s="788">
        <f>+G611</f>
        <v>250000</v>
      </c>
      <c r="I611" s="789"/>
    </row>
    <row r="612" spans="1:9" s="808" customFormat="1" ht="15.6">
      <c r="A612" s="790"/>
      <c r="B612" s="1394"/>
      <c r="C612" s="1392"/>
      <c r="D612" s="791"/>
      <c r="E612" s="780"/>
      <c r="F612" s="780"/>
      <c r="G612" s="788"/>
      <c r="H612" s="788"/>
      <c r="I612" s="807">
        <f>SUM(H609:H611)</f>
        <v>488350</v>
      </c>
    </row>
    <row r="613" spans="1:9" s="808" customFormat="1" ht="15.6">
      <c r="A613" s="793"/>
      <c r="B613" s="783"/>
      <c r="C613" s="783"/>
      <c r="D613" s="1410"/>
      <c r="E613" s="795"/>
      <c r="F613" s="811"/>
      <c r="G613" s="811" t="s">
        <v>25</v>
      </c>
      <c r="H613" s="813"/>
      <c r="I613" s="810">
        <f>SUM(I604:I612)</f>
        <v>8797341</v>
      </c>
    </row>
    <row r="614" spans="1:9" s="808" customFormat="1" ht="15.6">
      <c r="A614" s="796"/>
      <c r="B614" s="797"/>
      <c r="C614" s="797"/>
      <c r="D614" s="784"/>
      <c r="E614" s="784"/>
      <c r="F614" s="785"/>
      <c r="G614" s="812"/>
      <c r="H614" s="798"/>
      <c r="I614" s="826"/>
    </row>
    <row r="615" spans="1:9" ht="15.6">
      <c r="A615" s="799"/>
      <c r="B615" s="800" t="s">
        <v>549</v>
      </c>
      <c r="C615" s="800"/>
      <c r="D615" s="1411"/>
      <c r="E615" s="800"/>
      <c r="F615" s="800"/>
      <c r="G615" s="801"/>
      <c r="H615" s="828" t="s">
        <v>28</v>
      </c>
      <c r="I615" s="775">
        <f>I613</f>
        <v>8797341</v>
      </c>
    </row>
    <row r="616" spans="1:9" ht="15.6">
      <c r="A616" s="802"/>
      <c r="B616" s="1398" t="s">
        <v>2459</v>
      </c>
      <c r="C616" s="803"/>
      <c r="D616" s="1412"/>
      <c r="E616" s="804"/>
      <c r="F616" s="804"/>
      <c r="G616" s="805"/>
      <c r="H616" s="829" t="s">
        <v>30</v>
      </c>
      <c r="I616" s="807">
        <f>ROUND(I615,-3)</f>
        <v>8797000</v>
      </c>
    </row>
    <row r="617" spans="1:9" ht="15.6">
      <c r="A617" s="49"/>
      <c r="B617" s="49"/>
      <c r="C617" s="49"/>
      <c r="D617" s="823"/>
      <c r="E617" s="49"/>
      <c r="F617" s="49"/>
      <c r="G617" s="49"/>
      <c r="H617" s="49"/>
      <c r="I617" s="50"/>
    </row>
    <row r="618" spans="1:9" ht="15.6">
      <c r="A618" s="51"/>
      <c r="B618" s="51"/>
      <c r="C618" s="51"/>
      <c r="D618" s="1495"/>
      <c r="E618" s="51"/>
      <c r="F618" s="51"/>
      <c r="G618" s="51"/>
      <c r="H618" s="1511" t="s">
        <v>2458</v>
      </c>
      <c r="I618" s="1511"/>
    </row>
    <row r="619" spans="1:9" ht="15.6">
      <c r="A619" s="1511" t="s">
        <v>234</v>
      </c>
      <c r="B619" s="1511"/>
      <c r="C619" s="1511"/>
      <c r="D619" s="1511" t="s">
        <v>32</v>
      </c>
      <c r="E619" s="1511"/>
      <c r="F619" s="1511"/>
      <c r="G619" s="1511"/>
      <c r="H619" s="1511" t="s">
        <v>33</v>
      </c>
      <c r="I619" s="1511"/>
    </row>
    <row r="620" spans="1:9" ht="15.6">
      <c r="A620" s="51"/>
      <c r="B620" s="51"/>
      <c r="C620" s="51"/>
      <c r="D620" s="1495"/>
      <c r="E620" s="51"/>
      <c r="F620" s="51"/>
      <c r="G620" s="51"/>
      <c r="H620" s="51"/>
      <c r="I620" s="51"/>
    </row>
    <row r="621" spans="1:9" ht="15.6">
      <c r="A621" s="51"/>
      <c r="B621" s="51"/>
      <c r="C621" s="51"/>
      <c r="D621" s="1495"/>
      <c r="E621" s="51"/>
      <c r="F621" s="51"/>
      <c r="G621" s="51"/>
      <c r="H621" s="51"/>
      <c r="I621" s="51"/>
    </row>
    <row r="622" spans="1:9" ht="15.6">
      <c r="A622" s="51"/>
      <c r="B622" s="51"/>
      <c r="C622" s="51"/>
      <c r="D622" s="1495"/>
      <c r="E622" s="51"/>
      <c r="F622" s="51"/>
      <c r="G622" s="51"/>
      <c r="H622" s="51"/>
      <c r="I622" s="51"/>
    </row>
    <row r="623" spans="1:9" ht="15.6">
      <c r="A623" s="1512" t="s">
        <v>2256</v>
      </c>
      <c r="B623" s="1512"/>
      <c r="C623" s="1512"/>
      <c r="D623" s="1512" t="s">
        <v>2248</v>
      </c>
      <c r="E623" s="1512"/>
      <c r="F623" s="1512"/>
      <c r="G623" s="1512"/>
      <c r="H623" s="1512" t="s">
        <v>2257</v>
      </c>
      <c r="I623" s="1512"/>
    </row>
    <row r="624" spans="1:9" ht="15.6">
      <c r="A624" s="1511" t="s">
        <v>2247</v>
      </c>
      <c r="B624" s="1511"/>
      <c r="C624" s="1511"/>
      <c r="D624" s="1511" t="s">
        <v>1604</v>
      </c>
      <c r="E624" s="1511"/>
      <c r="F624" s="1511"/>
      <c r="G624" s="1511"/>
      <c r="H624" s="1511" t="s">
        <v>39</v>
      </c>
      <c r="I624" s="1511"/>
    </row>
    <row r="627" spans="1:13" ht="33.6">
      <c r="A627" s="597"/>
      <c r="B627" s="1513" t="s">
        <v>235</v>
      </c>
      <c r="C627" s="1513"/>
      <c r="D627" s="1513"/>
      <c r="E627" s="1513"/>
      <c r="F627" s="1513"/>
      <c r="G627" s="1513"/>
      <c r="H627" s="1513"/>
      <c r="I627" s="1513"/>
    </row>
    <row r="628" spans="1:13" ht="24.75" customHeight="1">
      <c r="A628" s="597"/>
      <c r="B628" s="1514" t="s">
        <v>2460</v>
      </c>
      <c r="C628" s="1514"/>
      <c r="D628" s="1514"/>
      <c r="E628" s="1514"/>
      <c r="F628" s="1514"/>
      <c r="G628" s="1514"/>
      <c r="H628" s="1514"/>
      <c r="I628" s="1514"/>
    </row>
    <row r="629" spans="1:13" ht="25.8">
      <c r="A629" s="830"/>
      <c r="B629" s="1515" t="s">
        <v>2461</v>
      </c>
      <c r="C629" s="1515"/>
      <c r="D629" s="1515"/>
      <c r="E629" s="1515"/>
      <c r="F629" s="1515"/>
      <c r="G629" s="1515"/>
      <c r="H629" s="1515"/>
      <c r="I629" s="1515"/>
    </row>
    <row r="630" spans="1:13" ht="15.6">
      <c r="A630" s="1498"/>
      <c r="B630" s="1498"/>
      <c r="C630" s="1498"/>
      <c r="D630" s="1498"/>
      <c r="E630" s="1498"/>
      <c r="F630" s="1498"/>
      <c r="G630" s="1498"/>
      <c r="H630" s="1498"/>
      <c r="I630" s="1498"/>
    </row>
    <row r="631" spans="1:13" ht="15.6">
      <c r="A631" s="1516" t="s">
        <v>3</v>
      </c>
      <c r="B631" s="1518" t="s">
        <v>4</v>
      </c>
      <c r="C631" s="1519"/>
      <c r="D631" s="1516" t="s">
        <v>5</v>
      </c>
      <c r="E631" s="1516" t="s">
        <v>6</v>
      </c>
      <c r="F631" s="1516" t="s">
        <v>7</v>
      </c>
      <c r="G631" s="770" t="s">
        <v>8</v>
      </c>
      <c r="H631" s="770" t="s">
        <v>9</v>
      </c>
      <c r="I631" s="770" t="s">
        <v>10</v>
      </c>
    </row>
    <row r="632" spans="1:13" ht="15.6">
      <c r="A632" s="1517"/>
      <c r="B632" s="1520"/>
      <c r="C632" s="1521"/>
      <c r="D632" s="1517"/>
      <c r="E632" s="1517"/>
      <c r="F632" s="1517"/>
      <c r="G632" s="771" t="s">
        <v>11</v>
      </c>
      <c r="H632" s="771" t="s">
        <v>11</v>
      </c>
      <c r="I632" s="771" t="s">
        <v>11</v>
      </c>
    </row>
    <row r="633" spans="1:13" ht="15.6">
      <c r="A633" s="770" t="s">
        <v>12</v>
      </c>
      <c r="B633" s="1393" t="s">
        <v>364</v>
      </c>
      <c r="C633" s="1390"/>
      <c r="D633" s="1369"/>
      <c r="E633" s="774"/>
      <c r="F633" s="774"/>
      <c r="G633" s="774"/>
      <c r="H633" s="775"/>
      <c r="I633" s="776"/>
    </row>
    <row r="634" spans="1:13" s="1378" customFormat="1" ht="18" customHeight="1">
      <c r="A634" s="1374">
        <v>1</v>
      </c>
      <c r="B634" s="1509" t="s">
        <v>2413</v>
      </c>
      <c r="C634" s="1510"/>
      <c r="D634" s="1375">
        <v>20</v>
      </c>
      <c r="E634" s="1374" t="s">
        <v>2261</v>
      </c>
      <c r="F634" s="1374" t="s">
        <v>16</v>
      </c>
      <c r="G634" s="1376">
        <v>56000</v>
      </c>
      <c r="H634" s="1376">
        <f>+G634*D634</f>
        <v>1120000</v>
      </c>
      <c r="I634" s="1377"/>
      <c r="M634" s="1378">
        <f>280000/6</f>
        <v>46666.666666666664</v>
      </c>
    </row>
    <row r="635" spans="1:13" ht="15.6">
      <c r="A635" s="780">
        <f>+A634+1</f>
        <v>2</v>
      </c>
      <c r="B635" s="820" t="s">
        <v>2391</v>
      </c>
      <c r="C635" s="1391"/>
      <c r="D635" s="779">
        <v>2</v>
      </c>
      <c r="E635" s="780" t="s">
        <v>403</v>
      </c>
      <c r="F635" s="780" t="s">
        <v>16</v>
      </c>
      <c r="G635" s="791">
        <v>25000</v>
      </c>
      <c r="H635" s="791">
        <f>+G635*D635</f>
        <v>50000</v>
      </c>
      <c r="I635" s="971"/>
    </row>
    <row r="636" spans="1:13" ht="15.6">
      <c r="A636" s="780">
        <f t="shared" ref="A636:A642" si="36">+A635+1</f>
        <v>3</v>
      </c>
      <c r="B636" s="820" t="s">
        <v>2386</v>
      </c>
      <c r="C636" s="1391"/>
      <c r="D636" s="779">
        <v>1</v>
      </c>
      <c r="E636" s="780" t="s">
        <v>403</v>
      </c>
      <c r="F636" s="780" t="s">
        <v>16</v>
      </c>
      <c r="G636" s="791">
        <v>15000</v>
      </c>
      <c r="H636" s="791">
        <f>+G636*D636</f>
        <v>15000</v>
      </c>
      <c r="I636" s="971"/>
    </row>
    <row r="637" spans="1:13" ht="15.6">
      <c r="A637" s="780">
        <f t="shared" si="36"/>
        <v>4</v>
      </c>
      <c r="B637" s="820" t="s">
        <v>2398</v>
      </c>
      <c r="C637" s="1391"/>
      <c r="D637" s="779">
        <v>5</v>
      </c>
      <c r="E637" s="780" t="s">
        <v>2405</v>
      </c>
      <c r="F637" s="780" t="s">
        <v>16</v>
      </c>
      <c r="G637" s="791">
        <v>4500</v>
      </c>
      <c r="H637" s="791">
        <f t="shared" ref="H637" si="37">+G637*D637</f>
        <v>22500</v>
      </c>
      <c r="I637" s="971"/>
      <c r="K637" s="1">
        <f>24*3*2</f>
        <v>144</v>
      </c>
    </row>
    <row r="638" spans="1:13" ht="15.6">
      <c r="A638" s="780">
        <f t="shared" si="36"/>
        <v>5</v>
      </c>
      <c r="B638" s="820" t="s">
        <v>2378</v>
      </c>
      <c r="C638" s="1391"/>
      <c r="D638" s="779">
        <f>+D635</f>
        <v>2</v>
      </c>
      <c r="E638" s="780" t="s">
        <v>403</v>
      </c>
      <c r="F638" s="780" t="s">
        <v>16</v>
      </c>
      <c r="G638" s="791">
        <v>7000</v>
      </c>
      <c r="H638" s="791">
        <f>G638*D638</f>
        <v>14000</v>
      </c>
      <c r="I638" s="971"/>
    </row>
    <row r="639" spans="1:13" ht="15.6">
      <c r="A639" s="780">
        <f t="shared" si="36"/>
        <v>6</v>
      </c>
      <c r="B639" s="820" t="s">
        <v>2414</v>
      </c>
      <c r="C639" s="1391"/>
      <c r="D639" s="779">
        <v>2</v>
      </c>
      <c r="E639" s="780" t="s">
        <v>2261</v>
      </c>
      <c r="F639" s="780" t="s">
        <v>16</v>
      </c>
      <c r="G639" s="791">
        <v>15000</v>
      </c>
      <c r="H639" s="791">
        <f t="shared" ref="H639:H642" si="38">+G639*D639</f>
        <v>30000</v>
      </c>
      <c r="I639" s="971"/>
      <c r="K639" s="1">
        <f>24*3*2</f>
        <v>144</v>
      </c>
    </row>
    <row r="640" spans="1:13" ht="15.6">
      <c r="A640" s="780">
        <f t="shared" si="36"/>
        <v>7</v>
      </c>
      <c r="B640" s="820" t="s">
        <v>2387</v>
      </c>
      <c r="C640" s="1391"/>
      <c r="D640" s="779">
        <f>+D635</f>
        <v>2</v>
      </c>
      <c r="E640" s="780" t="s">
        <v>403</v>
      </c>
      <c r="F640" s="780" t="s">
        <v>16</v>
      </c>
      <c r="G640" s="791">
        <v>15000</v>
      </c>
      <c r="H640" s="791">
        <f t="shared" si="38"/>
        <v>30000</v>
      </c>
      <c r="I640" s="971"/>
      <c r="K640" s="1">
        <f>24*3*2</f>
        <v>144</v>
      </c>
    </row>
    <row r="641" spans="1:11" ht="15.6">
      <c r="A641" s="780">
        <f t="shared" si="36"/>
        <v>8</v>
      </c>
      <c r="B641" s="820" t="s">
        <v>2389</v>
      </c>
      <c r="C641" s="1391"/>
      <c r="D641" s="779">
        <v>4</v>
      </c>
      <c r="E641" s="780" t="s">
        <v>403</v>
      </c>
      <c r="F641" s="780" t="s">
        <v>16</v>
      </c>
      <c r="G641" s="791">
        <v>5000</v>
      </c>
      <c r="H641" s="791">
        <f t="shared" si="38"/>
        <v>20000</v>
      </c>
      <c r="I641" s="971"/>
      <c r="K641" s="1">
        <f>24*3*2</f>
        <v>144</v>
      </c>
    </row>
    <row r="642" spans="1:11" s="1378" customFormat="1" ht="18" customHeight="1">
      <c r="A642" s="780">
        <f t="shared" si="36"/>
        <v>9</v>
      </c>
      <c r="B642" s="1509" t="s">
        <v>2403</v>
      </c>
      <c r="C642" s="1510"/>
      <c r="D642" s="1375">
        <v>2</v>
      </c>
      <c r="E642" s="1374" t="s">
        <v>403</v>
      </c>
      <c r="F642" s="1374" t="s">
        <v>16</v>
      </c>
      <c r="G642" s="1376">
        <v>6000</v>
      </c>
      <c r="H642" s="1376">
        <f t="shared" si="38"/>
        <v>12000</v>
      </c>
      <c r="I642" s="1377"/>
      <c r="K642" s="1378">
        <f>24*3*2</f>
        <v>144</v>
      </c>
    </row>
    <row r="643" spans="1:11" ht="15.6">
      <c r="A643" s="814"/>
      <c r="B643" s="820"/>
      <c r="C643" s="1391"/>
      <c r="D643" s="782"/>
      <c r="E643" s="780"/>
      <c r="F643" s="780"/>
      <c r="G643" s="781"/>
      <c r="H643" s="817"/>
      <c r="I643" s="818">
        <f>SUM(H634:H643)</f>
        <v>1313500</v>
      </c>
    </row>
    <row r="644" spans="1:11" ht="15.6">
      <c r="A644" s="786" t="s">
        <v>18</v>
      </c>
      <c r="B644" s="1393" t="s">
        <v>19</v>
      </c>
      <c r="C644" s="1390"/>
      <c r="D644" s="1369"/>
      <c r="E644" s="1370"/>
      <c r="F644" s="1370"/>
      <c r="G644" s="1371"/>
      <c r="H644" s="781"/>
      <c r="I644" s="1133"/>
      <c r="K644" s="1">
        <f>21*3*2</f>
        <v>126</v>
      </c>
    </row>
    <row r="645" spans="1:11" ht="15.6">
      <c r="A645" s="790">
        <v>1</v>
      </c>
      <c r="B645" s="820" t="s">
        <v>2452</v>
      </c>
      <c r="C645" s="1391"/>
      <c r="D645" s="779">
        <v>2</v>
      </c>
      <c r="E645" s="780" t="s">
        <v>373</v>
      </c>
      <c r="F645" s="780" t="s">
        <v>51</v>
      </c>
      <c r="G645" s="788">
        <v>216960</v>
      </c>
      <c r="H645" s="788">
        <f>G645*D645</f>
        <v>433920</v>
      </c>
      <c r="I645" s="789"/>
    </row>
    <row r="646" spans="1:11" ht="15.6">
      <c r="A646" s="790"/>
      <c r="B646" s="1394"/>
      <c r="C646" s="1392"/>
      <c r="D646" s="791"/>
      <c r="E646" s="780"/>
      <c r="F646" s="780"/>
      <c r="G646" s="788"/>
      <c r="H646" s="788"/>
      <c r="I646" s="807">
        <f>SUM(H645:H645)</f>
        <v>433920</v>
      </c>
    </row>
    <row r="647" spans="1:11" ht="15.6">
      <c r="A647" s="793"/>
      <c r="B647" s="783"/>
      <c r="C647" s="783"/>
      <c r="D647" s="1410"/>
      <c r="E647" s="795"/>
      <c r="F647" s="811"/>
      <c r="G647" s="811" t="s">
        <v>25</v>
      </c>
      <c r="H647" s="813"/>
      <c r="I647" s="810">
        <f>I643+I646</f>
        <v>1747420</v>
      </c>
    </row>
    <row r="648" spans="1:11" ht="15.6">
      <c r="A648" s="820"/>
      <c r="B648" s="821"/>
      <c r="C648" s="821"/>
      <c r="D648" s="822"/>
      <c r="E648" s="822"/>
      <c r="F648" s="823"/>
      <c r="G648" s="819"/>
      <c r="H648" s="964"/>
      <c r="I648" s="1372"/>
    </row>
    <row r="649" spans="1:11" ht="15.6">
      <c r="A649" s="796"/>
      <c r="B649" s="797"/>
      <c r="C649" s="797"/>
      <c r="D649" s="784"/>
      <c r="E649" s="784"/>
      <c r="F649" s="785"/>
      <c r="G649" s="812"/>
      <c r="H649" s="798"/>
      <c r="I649" s="826"/>
    </row>
    <row r="650" spans="1:11" ht="15.6">
      <c r="A650" s="799"/>
      <c r="B650" s="800" t="s">
        <v>549</v>
      </c>
      <c r="C650" s="800"/>
      <c r="D650" s="1411"/>
      <c r="E650" s="800"/>
      <c r="F650" s="800"/>
      <c r="G650" s="801"/>
      <c r="H650" s="828" t="s">
        <v>28</v>
      </c>
      <c r="I650" s="775">
        <f>I647</f>
        <v>1747420</v>
      </c>
    </row>
    <row r="651" spans="1:11" ht="15.6">
      <c r="A651" s="802"/>
      <c r="B651" s="1398" t="s">
        <v>2463</v>
      </c>
      <c r="C651" s="803"/>
      <c r="D651" s="1412"/>
      <c r="E651" s="804"/>
      <c r="F651" s="804"/>
      <c r="G651" s="805"/>
      <c r="H651" s="829" t="s">
        <v>30</v>
      </c>
      <c r="I651" s="807">
        <f>ROUND(I650,-3)</f>
        <v>1747000</v>
      </c>
    </row>
    <row r="652" spans="1:11" ht="15.6">
      <c r="A652" s="49"/>
      <c r="B652" s="49"/>
      <c r="C652" s="49"/>
      <c r="D652" s="823"/>
      <c r="E652" s="49"/>
      <c r="F652" s="49"/>
      <c r="G652" s="49"/>
      <c r="H652" s="49"/>
      <c r="I652" s="50"/>
    </row>
    <row r="653" spans="1:11" ht="15.6">
      <c r="A653" s="51"/>
      <c r="B653" s="51"/>
      <c r="C653" s="51"/>
      <c r="D653" s="1497"/>
      <c r="E653" s="51"/>
      <c r="F653" s="51"/>
      <c r="G653" s="51"/>
      <c r="H653" s="1511" t="s">
        <v>2464</v>
      </c>
      <c r="I653" s="1511"/>
    </row>
    <row r="654" spans="1:11" ht="15.6">
      <c r="A654" s="1511" t="s">
        <v>31</v>
      </c>
      <c r="B654" s="1511"/>
      <c r="C654" s="1511"/>
      <c r="D654" s="1511" t="s">
        <v>32</v>
      </c>
      <c r="E654" s="1511"/>
      <c r="F654" s="1511"/>
      <c r="G654" s="51"/>
      <c r="H654" s="1511" t="s">
        <v>33</v>
      </c>
      <c r="I654" s="1511"/>
    </row>
    <row r="655" spans="1:11" ht="15.6">
      <c r="A655" s="51"/>
      <c r="B655" s="51"/>
      <c r="C655" s="51"/>
      <c r="D655" s="1497"/>
      <c r="E655" s="51"/>
      <c r="F655" s="51"/>
      <c r="G655" s="51"/>
      <c r="H655" s="51"/>
      <c r="I655" s="51"/>
    </row>
    <row r="656" spans="1:11" ht="15.6">
      <c r="A656" s="51"/>
      <c r="B656" s="51"/>
      <c r="C656" s="51"/>
      <c r="D656" s="1497"/>
      <c r="E656" s="51"/>
      <c r="F656" s="51"/>
      <c r="G656" s="51"/>
      <c r="H656" s="51"/>
      <c r="I656" s="51"/>
    </row>
    <row r="657" spans="1:14" ht="15.6">
      <c r="A657" s="51"/>
      <c r="B657" s="51"/>
      <c r="C657" s="51"/>
      <c r="D657" s="1497"/>
      <c r="E657" s="51"/>
      <c r="F657" s="51"/>
      <c r="G657" s="51"/>
      <c r="H657" s="51"/>
      <c r="I657" s="51"/>
    </row>
    <row r="658" spans="1:14" ht="15.6">
      <c r="A658" s="1512" t="s">
        <v>2256</v>
      </c>
      <c r="B658" s="1512"/>
      <c r="C658" s="1512"/>
      <c r="D658" s="1512" t="s">
        <v>2248</v>
      </c>
      <c r="E658" s="1512"/>
      <c r="F658" s="1512"/>
      <c r="G658" s="1512"/>
      <c r="H658" s="1512" t="s">
        <v>2257</v>
      </c>
      <c r="I658" s="1512"/>
    </row>
    <row r="659" spans="1:14" ht="15.6">
      <c r="A659" s="1511" t="s">
        <v>2247</v>
      </c>
      <c r="B659" s="1511"/>
      <c r="C659" s="1511"/>
      <c r="D659" s="1511" t="s">
        <v>1604</v>
      </c>
      <c r="E659" s="1511"/>
      <c r="F659" s="1511"/>
      <c r="G659" s="1511"/>
      <c r="H659" s="1511" t="s">
        <v>39</v>
      </c>
      <c r="I659" s="1511"/>
    </row>
    <row r="662" spans="1:14" ht="28.8">
      <c r="A662" s="1524" t="s">
        <v>1705</v>
      </c>
      <c r="B662" s="1524"/>
      <c r="C662" s="1524"/>
      <c r="D662" s="1524"/>
      <c r="E662" s="1524"/>
      <c r="F662" s="1524"/>
      <c r="G662" s="1524"/>
      <c r="H662" s="1524"/>
      <c r="I662" s="1524"/>
    </row>
    <row r="663" spans="1:14" s="1141" customFormat="1" ht="24.75" customHeight="1">
      <c r="A663" s="830" t="s">
        <v>2278</v>
      </c>
      <c r="C663" s="1525" t="s">
        <v>2360</v>
      </c>
      <c r="D663" s="1525"/>
      <c r="E663" s="1525"/>
      <c r="F663" s="1525"/>
      <c r="G663" s="1525"/>
      <c r="H663" s="1525"/>
      <c r="I663" s="1525"/>
    </row>
    <row r="664" spans="1:14" s="1141" customFormat="1" ht="21">
      <c r="A664" s="830" t="s">
        <v>1208</v>
      </c>
      <c r="C664" s="1526" t="s">
        <v>2456</v>
      </c>
      <c r="D664" s="1526"/>
      <c r="E664" s="1526"/>
      <c r="F664" s="1526"/>
      <c r="G664" s="1526"/>
      <c r="H664" s="1526"/>
      <c r="I664" s="1526"/>
    </row>
    <row r="665" spans="1:14" ht="15.6">
      <c r="A665" s="1500"/>
      <c r="B665" s="1500"/>
      <c r="C665" s="1500"/>
      <c r="D665" s="1500"/>
      <c r="E665" s="1500"/>
      <c r="F665" s="1500"/>
      <c r="G665" s="1500"/>
      <c r="H665" s="1500"/>
      <c r="I665" s="1500"/>
    </row>
    <row r="666" spans="1:14" ht="15.6">
      <c r="A666" s="1516" t="s">
        <v>3</v>
      </c>
      <c r="B666" s="1518" t="s">
        <v>4</v>
      </c>
      <c r="C666" s="1519"/>
      <c r="D666" s="1516" t="s">
        <v>5</v>
      </c>
      <c r="E666" s="1516" t="s">
        <v>6</v>
      </c>
      <c r="F666" s="1516" t="s">
        <v>7</v>
      </c>
      <c r="G666" s="770" t="s">
        <v>8</v>
      </c>
      <c r="H666" s="770" t="s">
        <v>9</v>
      </c>
      <c r="I666" s="770" t="s">
        <v>10</v>
      </c>
    </row>
    <row r="667" spans="1:14" ht="15.6">
      <c r="A667" s="1517"/>
      <c r="B667" s="1520"/>
      <c r="C667" s="1521"/>
      <c r="D667" s="1517"/>
      <c r="E667" s="1517"/>
      <c r="F667" s="1517"/>
      <c r="G667" s="771" t="s">
        <v>11</v>
      </c>
      <c r="H667" s="771" t="s">
        <v>11</v>
      </c>
      <c r="I667" s="771" t="s">
        <v>11</v>
      </c>
    </row>
    <row r="668" spans="1:14" ht="15.6">
      <c r="A668" s="770" t="s">
        <v>12</v>
      </c>
      <c r="B668" s="1393" t="s">
        <v>364</v>
      </c>
      <c r="C668" s="1390"/>
      <c r="D668" s="1369"/>
      <c r="E668" s="774"/>
      <c r="F668" s="774"/>
      <c r="G668" s="774"/>
      <c r="H668" s="775"/>
      <c r="I668" s="776"/>
    </row>
    <row r="669" spans="1:14" s="1378" customFormat="1" ht="37.5" customHeight="1">
      <c r="A669" s="1374">
        <v>1</v>
      </c>
      <c r="B669" s="1509" t="s">
        <v>2362</v>
      </c>
      <c r="C669" s="1510"/>
      <c r="D669" s="1375">
        <v>1</v>
      </c>
      <c r="E669" s="1374" t="s">
        <v>403</v>
      </c>
      <c r="F669" s="1374" t="s">
        <v>16</v>
      </c>
      <c r="G669" s="1376">
        <v>2150000</v>
      </c>
      <c r="H669" s="1376">
        <f>+G669*D669</f>
        <v>2150000</v>
      </c>
      <c r="I669" s="1377"/>
      <c r="M669" s="1378">
        <f>280000/6</f>
        <v>46666.666666666664</v>
      </c>
      <c r="N669" s="1378">
        <f>15*2.5</f>
        <v>37.5</v>
      </c>
    </row>
    <row r="670" spans="1:14" s="1397" customFormat="1" ht="18.75" customHeight="1">
      <c r="A670" s="1374">
        <f>+A669+1</f>
        <v>2</v>
      </c>
      <c r="B670" s="1509" t="s">
        <v>2363</v>
      </c>
      <c r="C670" s="1510"/>
      <c r="D670" s="1375">
        <f>+D669</f>
        <v>1</v>
      </c>
      <c r="E670" s="1374" t="s">
        <v>1870</v>
      </c>
      <c r="F670" s="1374" t="s">
        <v>82</v>
      </c>
      <c r="G670" s="1395">
        <v>37000</v>
      </c>
      <c r="H670" s="1395">
        <f>+G670*D670</f>
        <v>37000</v>
      </c>
      <c r="I670" s="1396"/>
    </row>
    <row r="671" spans="1:14" s="1397" customFormat="1" ht="19.5" customHeight="1">
      <c r="A671" s="1374">
        <f t="shared" ref="A671:A673" si="39">+A670+1</f>
        <v>3</v>
      </c>
      <c r="B671" s="1509" t="s">
        <v>2364</v>
      </c>
      <c r="C671" s="1510"/>
      <c r="D671" s="1375">
        <v>2</v>
      </c>
      <c r="E671" s="1374" t="s">
        <v>403</v>
      </c>
      <c r="F671" s="1374" t="s">
        <v>82</v>
      </c>
      <c r="G671" s="1395">
        <v>18000</v>
      </c>
      <c r="H671" s="1395">
        <f>+G671*D671</f>
        <v>36000</v>
      </c>
      <c r="I671" s="1396"/>
    </row>
    <row r="672" spans="1:14" ht="15.6">
      <c r="A672" s="1374">
        <f t="shared" si="39"/>
        <v>4</v>
      </c>
      <c r="B672" s="820" t="s">
        <v>2365</v>
      </c>
      <c r="C672" s="1391"/>
      <c r="D672" s="779">
        <v>2</v>
      </c>
      <c r="E672" s="780" t="s">
        <v>179</v>
      </c>
      <c r="F672" s="780" t="s">
        <v>82</v>
      </c>
      <c r="G672" s="791">
        <v>3025</v>
      </c>
      <c r="H672" s="791">
        <f t="shared" ref="H672:H673" si="40">+G672*D672</f>
        <v>6050</v>
      </c>
      <c r="I672" s="971"/>
      <c r="K672" s="1">
        <f>24*3*2</f>
        <v>144</v>
      </c>
    </row>
    <row r="673" spans="1:11" ht="15.6">
      <c r="A673" s="1374">
        <f t="shared" si="39"/>
        <v>5</v>
      </c>
      <c r="B673" s="778" t="s">
        <v>2366</v>
      </c>
      <c r="C673" s="1391"/>
      <c r="D673" s="779">
        <v>4</v>
      </c>
      <c r="E673" s="780" t="s">
        <v>1374</v>
      </c>
      <c r="F673" s="780" t="s">
        <v>82</v>
      </c>
      <c r="G673" s="791">
        <v>8000</v>
      </c>
      <c r="H673" s="791">
        <f t="shared" si="40"/>
        <v>32000</v>
      </c>
      <c r="I673" s="971"/>
      <c r="K673" s="1">
        <f>24*3*2</f>
        <v>144</v>
      </c>
    </row>
    <row r="674" spans="1:11" ht="15.6">
      <c r="A674" s="814"/>
      <c r="B674" s="820"/>
      <c r="C674" s="1391"/>
      <c r="D674" s="782"/>
      <c r="E674" s="780"/>
      <c r="F674" s="780"/>
      <c r="G674" s="781"/>
      <c r="H674" s="817"/>
      <c r="I674" s="818">
        <f>SUM(H669:H674)</f>
        <v>2261050</v>
      </c>
    </row>
    <row r="675" spans="1:11" ht="15.6">
      <c r="A675" s="786" t="s">
        <v>18</v>
      </c>
      <c r="B675" s="1393" t="s">
        <v>19</v>
      </c>
      <c r="C675" s="1390"/>
      <c r="D675" s="1369"/>
      <c r="E675" s="1370"/>
      <c r="F675" s="1370"/>
      <c r="G675" s="1371"/>
      <c r="H675" s="781"/>
      <c r="I675" s="1133"/>
      <c r="K675" s="1">
        <f>21*3*2</f>
        <v>126</v>
      </c>
    </row>
    <row r="676" spans="1:11" ht="15.6">
      <c r="A676" s="790">
        <v>1</v>
      </c>
      <c r="B676" s="820" t="s">
        <v>2230</v>
      </c>
      <c r="C676" s="1391"/>
      <c r="D676" s="779">
        <v>1</v>
      </c>
      <c r="E676" s="780" t="s">
        <v>1878</v>
      </c>
      <c r="F676" s="780" t="s">
        <v>373</v>
      </c>
      <c r="G676" s="788">
        <v>135000</v>
      </c>
      <c r="H676" s="788">
        <f>G676*D676</f>
        <v>135000</v>
      </c>
      <c r="I676" s="789"/>
    </row>
    <row r="677" spans="1:11" ht="15.6">
      <c r="A677" s="790">
        <f>A676+1</f>
        <v>2</v>
      </c>
      <c r="B677" s="820" t="s">
        <v>2273</v>
      </c>
      <c r="C677" s="1391"/>
      <c r="D677" s="779">
        <v>1</v>
      </c>
      <c r="E677" s="780" t="s">
        <v>2274</v>
      </c>
      <c r="F677" s="780" t="s">
        <v>373</v>
      </c>
      <c r="G677" s="788">
        <v>90000</v>
      </c>
      <c r="H677" s="788">
        <f>G677*D677</f>
        <v>90000</v>
      </c>
      <c r="I677" s="789"/>
    </row>
    <row r="678" spans="1:11" ht="15.6">
      <c r="A678" s="790"/>
      <c r="B678" s="1394"/>
      <c r="C678" s="1392"/>
      <c r="D678" s="791"/>
      <c r="E678" s="780"/>
      <c r="F678" s="780"/>
      <c r="G678" s="788"/>
      <c r="H678" s="788"/>
      <c r="I678" s="807">
        <f>SUM(H676:H677)</f>
        <v>225000</v>
      </c>
    </row>
    <row r="679" spans="1:11" ht="15.6">
      <c r="A679" s="793"/>
      <c r="B679" s="783"/>
      <c r="C679" s="783"/>
      <c r="D679" s="1410"/>
      <c r="E679" s="795"/>
      <c r="F679" s="811"/>
      <c r="G679" s="811" t="s">
        <v>25</v>
      </c>
      <c r="H679" s="813"/>
      <c r="I679" s="810">
        <f>I674+I678</f>
        <v>2486050</v>
      </c>
    </row>
    <row r="680" spans="1:11" ht="15.6">
      <c r="A680" s="796"/>
      <c r="B680" s="797"/>
      <c r="C680" s="797"/>
      <c r="D680" s="784"/>
      <c r="E680" s="784"/>
      <c r="F680" s="785"/>
      <c r="G680" s="812"/>
      <c r="H680" s="798"/>
      <c r="I680" s="826"/>
    </row>
    <row r="681" spans="1:11" ht="15.6">
      <c r="A681" s="799"/>
      <c r="B681" s="800" t="s">
        <v>549</v>
      </c>
      <c r="C681" s="800"/>
      <c r="D681" s="1411"/>
      <c r="E681" s="800"/>
      <c r="F681" s="800"/>
      <c r="G681" s="801"/>
      <c r="H681" s="828" t="s">
        <v>28</v>
      </c>
      <c r="I681" s="775">
        <f>I679</f>
        <v>2486050</v>
      </c>
    </row>
    <row r="682" spans="1:11" ht="15.6">
      <c r="A682" s="802"/>
      <c r="B682" s="1398" t="s">
        <v>2411</v>
      </c>
      <c r="C682" s="803"/>
      <c r="D682" s="1412"/>
      <c r="E682" s="804"/>
      <c r="F682" s="804"/>
      <c r="G682" s="805"/>
      <c r="H682" s="829" t="s">
        <v>30</v>
      </c>
      <c r="I682" s="807">
        <f>ROUND(I681,-3)</f>
        <v>2486000</v>
      </c>
    </row>
    <row r="683" spans="1:11" ht="15.6">
      <c r="A683" s="49"/>
      <c r="B683" s="49"/>
      <c r="C683" s="49"/>
      <c r="D683" s="823"/>
      <c r="E683" s="49"/>
      <c r="F683" s="49"/>
      <c r="G683" s="49"/>
      <c r="H683" s="49"/>
      <c r="I683" s="50"/>
    </row>
    <row r="684" spans="1:11" ht="15.6">
      <c r="A684" s="51"/>
      <c r="B684" s="51"/>
      <c r="C684" s="51"/>
      <c r="D684" s="1499"/>
      <c r="E684" s="51"/>
      <c r="F684" s="51"/>
      <c r="G684" s="51"/>
      <c r="H684" s="1511" t="s">
        <v>2462</v>
      </c>
      <c r="I684" s="1511"/>
    </row>
    <row r="685" spans="1:11" ht="15.6">
      <c r="A685" s="1511" t="s">
        <v>234</v>
      </c>
      <c r="B685" s="1511"/>
      <c r="C685" s="1511"/>
      <c r="D685" s="1511" t="s">
        <v>32</v>
      </c>
      <c r="E685" s="1511"/>
      <c r="F685" s="1511"/>
      <c r="G685" s="1511"/>
      <c r="H685" s="1511" t="s">
        <v>33</v>
      </c>
      <c r="I685" s="1511"/>
    </row>
    <row r="686" spans="1:11" ht="15.6">
      <c r="A686" s="51"/>
      <c r="B686" s="51"/>
      <c r="C686" s="51"/>
      <c r="D686" s="1499"/>
      <c r="E686" s="51"/>
      <c r="F686" s="51"/>
      <c r="G686" s="51"/>
      <c r="H686" s="51"/>
      <c r="I686" s="51"/>
    </row>
    <row r="687" spans="1:11" ht="15.6">
      <c r="A687" s="51"/>
      <c r="B687" s="51"/>
      <c r="C687" s="51"/>
      <c r="D687" s="1499"/>
      <c r="E687" s="51"/>
      <c r="F687" s="51"/>
      <c r="G687" s="51"/>
      <c r="H687" s="51"/>
      <c r="I687" s="51"/>
    </row>
    <row r="688" spans="1:11" ht="15.6">
      <c r="A688" s="51"/>
      <c r="B688" s="51"/>
      <c r="C688" s="51"/>
      <c r="D688" s="1499"/>
      <c r="E688" s="51"/>
      <c r="F688" s="51"/>
      <c r="G688" s="51"/>
      <c r="H688" s="51"/>
      <c r="I688" s="51"/>
    </row>
    <row r="689" spans="1:9" ht="15.6">
      <c r="A689" s="1512" t="s">
        <v>2256</v>
      </c>
      <c r="B689" s="1512"/>
      <c r="C689" s="1512"/>
      <c r="D689" s="1512" t="s">
        <v>2248</v>
      </c>
      <c r="E689" s="1512"/>
      <c r="F689" s="1512"/>
      <c r="G689" s="1512"/>
      <c r="H689" s="1512" t="s">
        <v>2257</v>
      </c>
      <c r="I689" s="1512"/>
    </row>
    <row r="690" spans="1:9" ht="15.6">
      <c r="A690" s="1511" t="s">
        <v>2247</v>
      </c>
      <c r="B690" s="1511"/>
      <c r="C690" s="1511"/>
      <c r="D690" s="1511" t="s">
        <v>1604</v>
      </c>
      <c r="E690" s="1511"/>
      <c r="F690" s="1511"/>
      <c r="G690" s="1511"/>
      <c r="H690" s="1511" t="s">
        <v>39</v>
      </c>
      <c r="I690" s="1511"/>
    </row>
  </sheetData>
  <mergeCells count="406">
    <mergeCell ref="A690:C690"/>
    <mergeCell ref="D690:G690"/>
    <mergeCell ref="H690:I690"/>
    <mergeCell ref="B670:C670"/>
    <mergeCell ref="B671:C671"/>
    <mergeCell ref="H684:I684"/>
    <mergeCell ref="A685:C685"/>
    <mergeCell ref="D685:G685"/>
    <mergeCell ref="H685:I685"/>
    <mergeCell ref="A689:C689"/>
    <mergeCell ref="D689:G689"/>
    <mergeCell ref="H689:I689"/>
    <mergeCell ref="A662:I662"/>
    <mergeCell ref="C663:I663"/>
    <mergeCell ref="C664:I664"/>
    <mergeCell ref="A666:A667"/>
    <mergeCell ref="B666:C667"/>
    <mergeCell ref="D666:D667"/>
    <mergeCell ref="E666:E667"/>
    <mergeCell ref="F666:F667"/>
    <mergeCell ref="B669:C669"/>
    <mergeCell ref="A522:C522"/>
    <mergeCell ref="D522:F522"/>
    <mergeCell ref="H522:I522"/>
    <mergeCell ref="A526:C526"/>
    <mergeCell ref="D526:F526"/>
    <mergeCell ref="H526:I526"/>
    <mergeCell ref="A527:C527"/>
    <mergeCell ref="D527:F527"/>
    <mergeCell ref="H527:I527"/>
    <mergeCell ref="A500:A501"/>
    <mergeCell ref="B500:C501"/>
    <mergeCell ref="D500:D501"/>
    <mergeCell ref="E500:E501"/>
    <mergeCell ref="F500:F501"/>
    <mergeCell ref="B503:C503"/>
    <mergeCell ref="B510:C510"/>
    <mergeCell ref="H521:I521"/>
    <mergeCell ref="B509:C509"/>
    <mergeCell ref="A492:C492"/>
    <mergeCell ref="D492:F492"/>
    <mergeCell ref="H492:I492"/>
    <mergeCell ref="A493:C493"/>
    <mergeCell ref="D493:F493"/>
    <mergeCell ref="H493:I493"/>
    <mergeCell ref="B496:I496"/>
    <mergeCell ref="B497:I497"/>
    <mergeCell ref="B498:I498"/>
    <mergeCell ref="B399:C399"/>
    <mergeCell ref="H412:I412"/>
    <mergeCell ref="D413:F413"/>
    <mergeCell ref="H413:I413"/>
    <mergeCell ref="D417:F417"/>
    <mergeCell ref="H417:I417"/>
    <mergeCell ref="D418:F418"/>
    <mergeCell ref="H418:I418"/>
    <mergeCell ref="A413:C413"/>
    <mergeCell ref="A417:C417"/>
    <mergeCell ref="A418:C418"/>
    <mergeCell ref="B152:I152"/>
    <mergeCell ref="B153:I153"/>
    <mergeCell ref="B383:I383"/>
    <mergeCell ref="B384:I384"/>
    <mergeCell ref="B385:I385"/>
    <mergeCell ref="A387:A388"/>
    <mergeCell ref="D387:D388"/>
    <mergeCell ref="E387:E388"/>
    <mergeCell ref="F387:F388"/>
    <mergeCell ref="B387:C388"/>
    <mergeCell ref="B266:C266"/>
    <mergeCell ref="B267:C267"/>
    <mergeCell ref="A242:I242"/>
    <mergeCell ref="C243:I243"/>
    <mergeCell ref="C244:I244"/>
    <mergeCell ref="A319:C319"/>
    <mergeCell ref="D319:G319"/>
    <mergeCell ref="H319:I319"/>
    <mergeCell ref="B300:C300"/>
    <mergeCell ref="B298:C298"/>
    <mergeCell ref="B299:C299"/>
    <mergeCell ref="H313:I313"/>
    <mergeCell ref="A314:C314"/>
    <mergeCell ref="D314:G314"/>
    <mergeCell ref="H314:I314"/>
    <mergeCell ref="A318:C318"/>
    <mergeCell ref="D318:G318"/>
    <mergeCell ref="H318:I318"/>
    <mergeCell ref="A291:I291"/>
    <mergeCell ref="C292:I292"/>
    <mergeCell ref="C293:I293"/>
    <mergeCell ref="A295:A296"/>
    <mergeCell ref="B295:C296"/>
    <mergeCell ref="D295:D296"/>
    <mergeCell ref="E295:E296"/>
    <mergeCell ref="F295:F296"/>
    <mergeCell ref="H282:I282"/>
    <mergeCell ref="A283:C283"/>
    <mergeCell ref="D283:G283"/>
    <mergeCell ref="H283:I283"/>
    <mergeCell ref="A287:C287"/>
    <mergeCell ref="D287:G287"/>
    <mergeCell ref="H287:I287"/>
    <mergeCell ref="A288:C288"/>
    <mergeCell ref="D288:G288"/>
    <mergeCell ref="H288:I288"/>
    <mergeCell ref="A246:A247"/>
    <mergeCell ref="B246:C247"/>
    <mergeCell ref="D246:D247"/>
    <mergeCell ref="E246:E247"/>
    <mergeCell ref="F246:F247"/>
    <mergeCell ref="B250:C250"/>
    <mergeCell ref="B251:C251"/>
    <mergeCell ref="B252:C252"/>
    <mergeCell ref="H233:I233"/>
    <mergeCell ref="H237:I237"/>
    <mergeCell ref="H238:I238"/>
    <mergeCell ref="A233:C233"/>
    <mergeCell ref="A237:C237"/>
    <mergeCell ref="A238:C238"/>
    <mergeCell ref="D233:G233"/>
    <mergeCell ref="D237:G237"/>
    <mergeCell ref="D238:G238"/>
    <mergeCell ref="A215:A216"/>
    <mergeCell ref="D215:D216"/>
    <mergeCell ref="E215:E216"/>
    <mergeCell ref="F215:F216"/>
    <mergeCell ref="H232:I232"/>
    <mergeCell ref="A211:I211"/>
    <mergeCell ref="C212:I212"/>
    <mergeCell ref="C213:I213"/>
    <mergeCell ref="B218:C218"/>
    <mergeCell ref="B219:C219"/>
    <mergeCell ref="B215:C216"/>
    <mergeCell ref="A108:B108"/>
    <mergeCell ref="D108:F108"/>
    <mergeCell ref="H108:I108"/>
    <mergeCell ref="D104:F104"/>
    <mergeCell ref="D112:F112"/>
    <mergeCell ref="A112:B112"/>
    <mergeCell ref="H207:I207"/>
    <mergeCell ref="A208:B208"/>
    <mergeCell ref="D208:F208"/>
    <mergeCell ref="H208:I208"/>
    <mergeCell ref="A207:B207"/>
    <mergeCell ref="D207:F207"/>
    <mergeCell ref="B196:C196"/>
    <mergeCell ref="D140:F140"/>
    <mergeCell ref="A118:A119"/>
    <mergeCell ref="B118:B119"/>
    <mergeCell ref="D118:D119"/>
    <mergeCell ref="D114:I114"/>
    <mergeCell ref="D115:I115"/>
    <mergeCell ref="D113:I113"/>
    <mergeCell ref="H112:I112"/>
    <mergeCell ref="D109:F109"/>
    <mergeCell ref="H109:I109"/>
    <mergeCell ref="B151:I151"/>
    <mergeCell ref="H67:I67"/>
    <mergeCell ref="H68:I68"/>
    <mergeCell ref="A72:B72"/>
    <mergeCell ref="D72:F72"/>
    <mergeCell ref="A73:B73"/>
    <mergeCell ref="D73:F73"/>
    <mergeCell ref="A68:B68"/>
    <mergeCell ref="D68:F68"/>
    <mergeCell ref="H104:I104"/>
    <mergeCell ref="D5:I5"/>
    <mergeCell ref="D6:I6"/>
    <mergeCell ref="D7:I7"/>
    <mergeCell ref="A36:B36"/>
    <mergeCell ref="A145:B145"/>
    <mergeCell ref="D145:F145"/>
    <mergeCell ref="H145:I145"/>
    <mergeCell ref="F82:F83"/>
    <mergeCell ref="G85:H85"/>
    <mergeCell ref="G87:H87"/>
    <mergeCell ref="H103:I103"/>
    <mergeCell ref="A104:B104"/>
    <mergeCell ref="A109:B109"/>
    <mergeCell ref="G123:H123"/>
    <mergeCell ref="E118:E119"/>
    <mergeCell ref="F118:F119"/>
    <mergeCell ref="H139:I139"/>
    <mergeCell ref="A144:B144"/>
    <mergeCell ref="D144:F144"/>
    <mergeCell ref="H144:I144"/>
    <mergeCell ref="H140:I140"/>
    <mergeCell ref="A140:B140"/>
    <mergeCell ref="G15:H15"/>
    <mergeCell ref="H31:I31"/>
    <mergeCell ref="D32:F32"/>
    <mergeCell ref="H32:I32"/>
    <mergeCell ref="D77:I77"/>
    <mergeCell ref="D78:I78"/>
    <mergeCell ref="D79:I79"/>
    <mergeCell ref="E82:E83"/>
    <mergeCell ref="F46:F47"/>
    <mergeCell ref="A37:B37"/>
    <mergeCell ref="D37:F37"/>
    <mergeCell ref="H37:I37"/>
    <mergeCell ref="D41:I41"/>
    <mergeCell ref="D42:I42"/>
    <mergeCell ref="D43:I43"/>
    <mergeCell ref="A46:A47"/>
    <mergeCell ref="B46:B47"/>
    <mergeCell ref="D46:D47"/>
    <mergeCell ref="E46:E47"/>
    <mergeCell ref="G49:H49"/>
    <mergeCell ref="A82:A83"/>
    <mergeCell ref="B82:B83"/>
    <mergeCell ref="D82:D83"/>
    <mergeCell ref="H72:I72"/>
    <mergeCell ref="H73:I73"/>
    <mergeCell ref="G51:H51"/>
    <mergeCell ref="A10:A11"/>
    <mergeCell ref="B10:B11"/>
    <mergeCell ref="D10:D11"/>
    <mergeCell ref="E10:E11"/>
    <mergeCell ref="F10:F11"/>
    <mergeCell ref="A186:B186"/>
    <mergeCell ref="D186:F186"/>
    <mergeCell ref="H186:I186"/>
    <mergeCell ref="H180:I180"/>
    <mergeCell ref="A181:B181"/>
    <mergeCell ref="D181:F181"/>
    <mergeCell ref="H181:I181"/>
    <mergeCell ref="A185:B185"/>
    <mergeCell ref="D185:F185"/>
    <mergeCell ref="H185:I185"/>
    <mergeCell ref="A155:A156"/>
    <mergeCell ref="B155:B156"/>
    <mergeCell ref="D155:D156"/>
    <mergeCell ref="E155:E156"/>
    <mergeCell ref="F155:F156"/>
    <mergeCell ref="D36:F36"/>
    <mergeCell ref="H36:I36"/>
    <mergeCell ref="G14:H14"/>
    <mergeCell ref="A32:B32"/>
    <mergeCell ref="A193:A194"/>
    <mergeCell ref="B193:B194"/>
    <mergeCell ref="D193:D194"/>
    <mergeCell ref="E193:E194"/>
    <mergeCell ref="F193:F194"/>
    <mergeCell ref="H202:I202"/>
    <mergeCell ref="A190:I190"/>
    <mergeCell ref="A191:I191"/>
    <mergeCell ref="A203:B203"/>
    <mergeCell ref="D203:F203"/>
    <mergeCell ref="H203:I203"/>
    <mergeCell ref="A324:I324"/>
    <mergeCell ref="C325:I325"/>
    <mergeCell ref="C326:I326"/>
    <mergeCell ref="A328:A329"/>
    <mergeCell ref="B328:C329"/>
    <mergeCell ref="D328:D329"/>
    <mergeCell ref="E328:E329"/>
    <mergeCell ref="F328:F329"/>
    <mergeCell ref="B331:C331"/>
    <mergeCell ref="A352:C352"/>
    <mergeCell ref="D352:G352"/>
    <mergeCell ref="H352:I352"/>
    <mergeCell ref="B332:C332"/>
    <mergeCell ref="B333:C333"/>
    <mergeCell ref="H346:I346"/>
    <mergeCell ref="A347:C347"/>
    <mergeCell ref="D347:G347"/>
    <mergeCell ref="H347:I347"/>
    <mergeCell ref="A351:C351"/>
    <mergeCell ref="D351:G351"/>
    <mergeCell ref="H351:I351"/>
    <mergeCell ref="A357:I357"/>
    <mergeCell ref="C358:I358"/>
    <mergeCell ref="C359:I359"/>
    <mergeCell ref="A361:A362"/>
    <mergeCell ref="B361:C362"/>
    <mergeCell ref="D361:D362"/>
    <mergeCell ref="E361:E362"/>
    <mergeCell ref="F361:F362"/>
    <mergeCell ref="B364:C364"/>
    <mergeCell ref="A380:C380"/>
    <mergeCell ref="D380:G380"/>
    <mergeCell ref="H380:I380"/>
    <mergeCell ref="H374:I374"/>
    <mergeCell ref="A375:C375"/>
    <mergeCell ref="D375:G375"/>
    <mergeCell ref="H375:I375"/>
    <mergeCell ref="A379:C379"/>
    <mergeCell ref="D379:G379"/>
    <mergeCell ref="H379:I379"/>
    <mergeCell ref="B421:I421"/>
    <mergeCell ref="B422:I422"/>
    <mergeCell ref="B423:I423"/>
    <mergeCell ref="A425:A426"/>
    <mergeCell ref="B425:C426"/>
    <mergeCell ref="D425:D426"/>
    <mergeCell ref="E425:E426"/>
    <mergeCell ref="F425:F426"/>
    <mergeCell ref="B436:C436"/>
    <mergeCell ref="B428:C428"/>
    <mergeCell ref="H448:I448"/>
    <mergeCell ref="A449:C449"/>
    <mergeCell ref="D449:F449"/>
    <mergeCell ref="H449:I449"/>
    <mergeCell ref="A453:C453"/>
    <mergeCell ref="D453:F453"/>
    <mergeCell ref="H453:I453"/>
    <mergeCell ref="A454:C454"/>
    <mergeCell ref="D454:F454"/>
    <mergeCell ref="H454:I454"/>
    <mergeCell ref="B475:C475"/>
    <mergeCell ref="H487:I487"/>
    <mergeCell ref="A488:C488"/>
    <mergeCell ref="D488:F488"/>
    <mergeCell ref="B458:I458"/>
    <mergeCell ref="B459:I459"/>
    <mergeCell ref="B460:I460"/>
    <mergeCell ref="A462:A463"/>
    <mergeCell ref="B462:C463"/>
    <mergeCell ref="D462:D463"/>
    <mergeCell ref="E462:E463"/>
    <mergeCell ref="F462:F463"/>
    <mergeCell ref="B465:C465"/>
    <mergeCell ref="H488:I488"/>
    <mergeCell ref="A530:I530"/>
    <mergeCell ref="C531:I531"/>
    <mergeCell ref="C532:I532"/>
    <mergeCell ref="A534:A535"/>
    <mergeCell ref="B534:C535"/>
    <mergeCell ref="D534:D535"/>
    <mergeCell ref="E534:E535"/>
    <mergeCell ref="F534:F535"/>
    <mergeCell ref="B538:C538"/>
    <mergeCell ref="A565:C565"/>
    <mergeCell ref="D565:G565"/>
    <mergeCell ref="H565:I565"/>
    <mergeCell ref="B539:C539"/>
    <mergeCell ref="B548:C548"/>
    <mergeCell ref="B549:C549"/>
    <mergeCell ref="H559:I559"/>
    <mergeCell ref="A560:C560"/>
    <mergeCell ref="D560:G560"/>
    <mergeCell ref="H560:I560"/>
    <mergeCell ref="A564:C564"/>
    <mergeCell ref="D564:G564"/>
    <mergeCell ref="H564:I564"/>
    <mergeCell ref="A568:I568"/>
    <mergeCell ref="C569:I569"/>
    <mergeCell ref="C570:I570"/>
    <mergeCell ref="A572:A573"/>
    <mergeCell ref="B572:C573"/>
    <mergeCell ref="D572:D573"/>
    <mergeCell ref="E572:E573"/>
    <mergeCell ref="F572:F573"/>
    <mergeCell ref="B575:C575"/>
    <mergeCell ref="A595:C595"/>
    <mergeCell ref="D595:G595"/>
    <mergeCell ref="H595:I595"/>
    <mergeCell ref="B576:C576"/>
    <mergeCell ref="B577:C577"/>
    <mergeCell ref="H589:I589"/>
    <mergeCell ref="A590:C590"/>
    <mergeCell ref="D590:G590"/>
    <mergeCell ref="H590:I590"/>
    <mergeCell ref="A594:C594"/>
    <mergeCell ref="D594:G594"/>
    <mergeCell ref="H594:I594"/>
    <mergeCell ref="A598:I598"/>
    <mergeCell ref="C599:I599"/>
    <mergeCell ref="C600:I600"/>
    <mergeCell ref="A602:A603"/>
    <mergeCell ref="B602:C603"/>
    <mergeCell ref="D602:D603"/>
    <mergeCell ref="E602:E603"/>
    <mergeCell ref="F602:F603"/>
    <mergeCell ref="B605:C605"/>
    <mergeCell ref="A624:C624"/>
    <mergeCell ref="D624:G624"/>
    <mergeCell ref="H624:I624"/>
    <mergeCell ref="B606:C606"/>
    <mergeCell ref="H618:I618"/>
    <mergeCell ref="A619:C619"/>
    <mergeCell ref="D619:G619"/>
    <mergeCell ref="H619:I619"/>
    <mergeCell ref="A623:C623"/>
    <mergeCell ref="D623:G623"/>
    <mergeCell ref="H623:I623"/>
    <mergeCell ref="B627:I627"/>
    <mergeCell ref="B628:I628"/>
    <mergeCell ref="B629:I629"/>
    <mergeCell ref="A631:A632"/>
    <mergeCell ref="B631:C632"/>
    <mergeCell ref="D631:D632"/>
    <mergeCell ref="E631:E632"/>
    <mergeCell ref="F631:F632"/>
    <mergeCell ref="B634:C634"/>
    <mergeCell ref="B642:C642"/>
    <mergeCell ref="H653:I653"/>
    <mergeCell ref="A654:C654"/>
    <mergeCell ref="D654:F654"/>
    <mergeCell ref="H654:I654"/>
    <mergeCell ref="A658:C658"/>
    <mergeCell ref="H658:I658"/>
    <mergeCell ref="A659:C659"/>
    <mergeCell ref="H659:I659"/>
    <mergeCell ref="D658:G658"/>
    <mergeCell ref="D659:G659"/>
  </mergeCells>
  <printOptions horizontalCentered="1"/>
  <pageMargins left="0.31496062992125984" right="0.31496062992125984" top="0.82677165354330717" bottom="0.55118110236220474" header="1.7716535433070868" footer="0.74803149606299213"/>
  <pageSetup paperSize="14" scale="8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800" zoomScale="70" zoomScaleNormal="70" workbookViewId="0">
      <selection activeCell="B813" sqref="B813"/>
    </sheetView>
  </sheetViews>
  <sheetFormatPr defaultColWidth="9.109375" defaultRowHeight="12"/>
  <cols>
    <col min="1" max="1" width="4.5546875" style="1" customWidth="1"/>
    <col min="2" max="2" width="76.33203125" style="1" customWidth="1"/>
    <col min="3" max="3" width="13.5546875" style="1" bestFit="1" customWidth="1"/>
    <col min="4" max="4" width="8.44140625" style="1" customWidth="1"/>
    <col min="5" max="5" width="19.5546875" style="1" bestFit="1" customWidth="1"/>
    <col min="6" max="6" width="18.33203125" style="1" customWidth="1"/>
    <col min="7" max="7" width="24.44140625" style="1" customWidth="1"/>
    <col min="8" max="8" width="20.109375" style="1" customWidth="1"/>
    <col min="9" max="9" width="9.109375" style="1" customWidth="1"/>
    <col min="10" max="10" width="17.44140625" style="1" bestFit="1" customWidth="1"/>
    <col min="11" max="11" width="11.6640625" style="1" bestFit="1" customWidth="1"/>
    <col min="12" max="12" width="12.109375" style="1" bestFit="1" customWidth="1"/>
    <col min="13" max="13" width="27.6640625" style="1" customWidth="1"/>
    <col min="14" max="14" width="3.33203125" style="1" customWidth="1"/>
    <col min="15" max="15" width="15.6640625" style="1" bestFit="1" customWidth="1"/>
    <col min="16" max="16384" width="9.109375" style="1"/>
  </cols>
  <sheetData>
    <row r="2" spans="1:8" ht="28.8">
      <c r="A2" s="597"/>
      <c r="B2" s="597"/>
      <c r="C2" s="1524" t="s">
        <v>1968</v>
      </c>
      <c r="D2" s="1524"/>
      <c r="E2" s="1524"/>
      <c r="F2" s="1524"/>
      <c r="G2" s="1524"/>
      <c r="H2" s="1524"/>
    </row>
    <row r="3" spans="1:8" ht="25.8">
      <c r="A3" s="598"/>
      <c r="B3" s="598"/>
      <c r="C3" s="1535" t="s">
        <v>2148</v>
      </c>
      <c r="D3" s="1535"/>
      <c r="E3" s="1535"/>
      <c r="F3" s="1535"/>
      <c r="G3" s="1535"/>
      <c r="H3" s="1535"/>
    </row>
    <row r="4" spans="1:8" ht="21">
      <c r="A4" s="599"/>
      <c r="B4" s="599"/>
      <c r="C4" s="1536" t="s">
        <v>237</v>
      </c>
      <c r="D4" s="1537"/>
      <c r="E4" s="1537"/>
      <c r="F4" s="1537"/>
      <c r="G4" s="1537"/>
      <c r="H4" s="1537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6" thickBot="1">
      <c r="A6" s="7"/>
      <c r="B6" s="7"/>
      <c r="C6" s="7"/>
      <c r="D6" s="7"/>
      <c r="E6" s="7"/>
      <c r="F6" s="7"/>
      <c r="G6" s="7"/>
      <c r="H6" s="7"/>
    </row>
    <row r="7" spans="1:8" ht="15.6">
      <c r="A7" s="1538" t="s">
        <v>3</v>
      </c>
      <c r="B7" s="1540" t="s">
        <v>4</v>
      </c>
      <c r="C7" s="1540" t="s">
        <v>5</v>
      </c>
      <c r="D7" s="1540" t="s">
        <v>6</v>
      </c>
      <c r="E7" s="1540" t="s">
        <v>7</v>
      </c>
      <c r="F7" s="8" t="s">
        <v>8</v>
      </c>
      <c r="G7" s="8" t="s">
        <v>9</v>
      </c>
      <c r="H7" s="9" t="s">
        <v>10</v>
      </c>
    </row>
    <row r="8" spans="1:8" ht="15.6">
      <c r="A8" s="1539"/>
      <c r="B8" s="1517"/>
      <c r="C8" s="1517"/>
      <c r="D8" s="1517"/>
      <c r="E8" s="1517"/>
      <c r="F8" s="10" t="s">
        <v>11</v>
      </c>
      <c r="G8" s="10" t="s">
        <v>11</v>
      </c>
      <c r="H8" s="11" t="s">
        <v>11</v>
      </c>
    </row>
    <row r="9" spans="1:8" ht="15.6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6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6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6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6">
      <c r="A13" s="12"/>
      <c r="B13" s="767"/>
      <c r="C13" s="1143"/>
      <c r="D13" s="764"/>
      <c r="E13" s="764"/>
      <c r="F13" s="1146"/>
      <c r="G13" s="1146"/>
      <c r="H13" s="18"/>
    </row>
    <row r="14" spans="1:8" ht="15.6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6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6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6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6">
      <c r="A18" s="12"/>
      <c r="B18" s="1142"/>
      <c r="C18" s="1143"/>
      <c r="D18" s="764"/>
      <c r="E18" s="764"/>
      <c r="F18" s="1146"/>
      <c r="G18" s="1146"/>
      <c r="H18" s="18"/>
    </row>
    <row r="19" spans="1:8" ht="15.6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6">
      <c r="A20" s="12"/>
      <c r="B20" s="1142"/>
      <c r="C20" s="1143"/>
      <c r="D20" s="764"/>
      <c r="E20" s="764"/>
      <c r="F20" s="1146"/>
      <c r="G20" s="1146"/>
      <c r="H20" s="18"/>
    </row>
    <row r="21" spans="1:8" ht="15.6">
      <c r="A21" s="12"/>
      <c r="B21" s="580"/>
      <c r="C21" s="1145"/>
      <c r="D21" s="15"/>
      <c r="E21" s="15"/>
      <c r="F21" s="19"/>
      <c r="G21" s="1146"/>
      <c r="H21" s="18"/>
    </row>
    <row r="22" spans="1:8" ht="15.6">
      <c r="A22" s="603"/>
      <c r="B22" s="612"/>
      <c r="C22" s="613"/>
      <c r="D22" s="615"/>
      <c r="E22" s="615"/>
      <c r="F22" s="631"/>
      <c r="G22" s="632"/>
      <c r="H22" s="18"/>
    </row>
    <row r="23" spans="1:8" ht="15.6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6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6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2" thickBot="1">
      <c r="A26" s="619"/>
      <c r="B26" s="620"/>
      <c r="C26" s="621"/>
      <c r="D26" s="36"/>
      <c r="E26" s="36"/>
      <c r="F26" s="622"/>
      <c r="G26" s="623"/>
      <c r="H26" s="26"/>
    </row>
    <row r="27" spans="1:8" ht="15.6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2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6">
      <c r="A29" s="49"/>
      <c r="B29" s="49"/>
      <c r="C29" s="49"/>
      <c r="D29" s="49"/>
      <c r="E29" s="49"/>
      <c r="F29" s="49"/>
      <c r="G29" s="49"/>
      <c r="H29" s="50"/>
    </row>
    <row r="30" spans="1:8" ht="18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">
      <c r="A32" s="51"/>
      <c r="B32" s="51"/>
      <c r="C32" s="51"/>
      <c r="D32" s="51"/>
      <c r="E32" s="51"/>
      <c r="F32" s="51"/>
      <c r="G32" s="1532" t="s">
        <v>2149</v>
      </c>
      <c r="H32" s="1532"/>
    </row>
    <row r="33" spans="1:8" ht="18">
      <c r="A33" s="1532" t="s">
        <v>31</v>
      </c>
      <c r="B33" s="1532"/>
      <c r="C33" s="1532" t="s">
        <v>914</v>
      </c>
      <c r="D33" s="1532"/>
      <c r="E33" s="1532"/>
      <c r="F33" s="958"/>
      <c r="G33" s="1532" t="s">
        <v>33</v>
      </c>
      <c r="H33" s="1532"/>
    </row>
    <row r="34" spans="1:8" ht="18">
      <c r="A34" s="958"/>
      <c r="B34" s="958"/>
      <c r="C34" s="958"/>
      <c r="D34" s="958"/>
      <c r="E34" s="958"/>
      <c r="F34" s="958"/>
      <c r="G34" s="958"/>
      <c r="H34" s="958"/>
    </row>
    <row r="35" spans="1:8" ht="18">
      <c r="A35" s="958"/>
      <c r="B35" s="958"/>
      <c r="C35" s="958"/>
      <c r="D35" s="958"/>
      <c r="E35" s="958"/>
      <c r="F35" s="958"/>
      <c r="G35" s="958"/>
      <c r="H35" s="958"/>
    </row>
    <row r="36" spans="1:8" ht="18">
      <c r="A36" s="958"/>
      <c r="B36" s="958"/>
      <c r="C36" s="958"/>
      <c r="D36" s="958"/>
      <c r="E36" s="958"/>
      <c r="F36" s="958"/>
      <c r="G36" s="958"/>
      <c r="H36" s="958"/>
    </row>
    <row r="37" spans="1:8" ht="18">
      <c r="A37" s="1529" t="s">
        <v>1622</v>
      </c>
      <c r="B37" s="1529"/>
      <c r="C37" s="1529" t="s">
        <v>1603</v>
      </c>
      <c r="D37" s="1529"/>
      <c r="E37" s="1529"/>
      <c r="F37" s="958"/>
      <c r="G37" s="1529" t="s">
        <v>1778</v>
      </c>
      <c r="H37" s="1529"/>
    </row>
    <row r="38" spans="1:8" ht="18">
      <c r="A38" s="1532" t="s">
        <v>37</v>
      </c>
      <c r="B38" s="1532"/>
      <c r="C38" s="1532" t="s">
        <v>1867</v>
      </c>
      <c r="D38" s="1532"/>
      <c r="E38" s="1532"/>
      <c r="F38" s="958"/>
      <c r="G38" s="1532" t="s">
        <v>39</v>
      </c>
      <c r="H38" s="1532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8">
      <c r="C41" s="1524" t="s">
        <v>1968</v>
      </c>
      <c r="D41" s="1524"/>
      <c r="E41" s="1524"/>
      <c r="F41" s="1524"/>
      <c r="G41" s="1524"/>
      <c r="H41" s="1524"/>
    </row>
    <row r="42" spans="1:8" ht="28.8">
      <c r="A42" s="597"/>
      <c r="B42" s="597"/>
      <c r="C42" s="1514" t="s">
        <v>2151</v>
      </c>
      <c r="D42" s="1514"/>
      <c r="E42" s="1514"/>
      <c r="F42" s="1514"/>
      <c r="G42" s="1514"/>
      <c r="H42" s="1514"/>
    </row>
    <row r="43" spans="1:8" ht="25.8">
      <c r="A43" s="830"/>
      <c r="B43" s="830"/>
      <c r="C43" s="1515" t="s">
        <v>1302</v>
      </c>
      <c r="D43" s="1515"/>
      <c r="E43" s="1515"/>
      <c r="F43" s="1515"/>
      <c r="G43" s="1515"/>
      <c r="H43" s="1515"/>
    </row>
    <row r="44" spans="1:8" ht="15.6">
      <c r="A44" s="769"/>
      <c r="B44" s="769"/>
      <c r="C44" s="769"/>
      <c r="D44" s="769"/>
      <c r="E44" s="769"/>
      <c r="F44" s="769"/>
      <c r="G44" s="769"/>
      <c r="H44" s="769"/>
    </row>
    <row r="45" spans="1:8" ht="15.6">
      <c r="A45" s="769"/>
      <c r="B45" s="769"/>
      <c r="C45" s="769"/>
      <c r="D45" s="769"/>
      <c r="E45" s="769"/>
      <c r="F45" s="769"/>
      <c r="G45" s="769"/>
      <c r="H45" s="769"/>
    </row>
    <row r="46" spans="1:8" ht="18">
      <c r="A46" s="1527" t="s">
        <v>3</v>
      </c>
      <c r="B46" s="1527" t="s">
        <v>4</v>
      </c>
      <c r="C46" s="1527" t="s">
        <v>5</v>
      </c>
      <c r="D46" s="1527" t="s">
        <v>6</v>
      </c>
      <c r="E46" s="1527" t="s">
        <v>7</v>
      </c>
      <c r="F46" s="1001" t="s">
        <v>8</v>
      </c>
      <c r="G46" s="1001" t="s">
        <v>9</v>
      </c>
      <c r="H46" s="1001" t="s">
        <v>10</v>
      </c>
    </row>
    <row r="47" spans="1:8" ht="18">
      <c r="A47" s="1528"/>
      <c r="B47" s="1528"/>
      <c r="C47" s="1528"/>
      <c r="D47" s="1528"/>
      <c r="E47" s="1528"/>
      <c r="F47" s="1002" t="s">
        <v>11</v>
      </c>
      <c r="G47" s="1002" t="s">
        <v>11</v>
      </c>
      <c r="H47" s="1002" t="s">
        <v>11</v>
      </c>
    </row>
    <row r="48" spans="1:8" ht="18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530" t="s">
        <v>2138</v>
      </c>
      <c r="G50" s="1531"/>
      <c r="H50" s="1137"/>
    </row>
    <row r="51" spans="1:8" ht="18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530" t="s">
        <v>2138</v>
      </c>
      <c r="G51" s="1531"/>
      <c r="H51" s="1137"/>
    </row>
    <row r="52" spans="1:8" ht="18">
      <c r="A52" s="1023"/>
      <c r="B52" s="1021"/>
      <c r="C52" s="1020"/>
      <c r="D52" s="1011"/>
      <c r="E52" s="1011"/>
      <c r="F52" s="1136"/>
      <c r="G52" s="1136"/>
      <c r="H52" s="1137"/>
    </row>
    <row r="53" spans="1:8" ht="18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">
      <c r="A57" s="1023"/>
      <c r="B57" s="1024"/>
      <c r="C57" s="1022"/>
      <c r="D57" s="1011"/>
      <c r="E57" s="1011"/>
      <c r="F57" s="1022"/>
      <c r="G57" s="1022"/>
      <c r="H57" s="1056"/>
    </row>
    <row r="58" spans="1:8" ht="18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">
      <c r="A63" s="1138"/>
      <c r="B63" s="1138"/>
      <c r="C63" s="1138"/>
      <c r="D63" s="1138"/>
      <c r="E63" s="1138"/>
      <c r="F63" s="1138"/>
      <c r="G63" s="1138"/>
      <c r="H63" s="1139"/>
    </row>
    <row r="64" spans="1:8" ht="18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">
      <c r="A66" s="1138"/>
      <c r="B66" s="1138"/>
      <c r="C66" s="1138"/>
      <c r="D66" s="1138"/>
      <c r="E66" s="1138"/>
      <c r="F66" s="1138"/>
      <c r="G66" s="1138"/>
      <c r="H66" s="1139"/>
    </row>
    <row r="67" spans="1:8" ht="18">
      <c r="A67" s="958"/>
      <c r="B67" s="958"/>
      <c r="C67" s="958"/>
      <c r="D67" s="958"/>
      <c r="E67" s="958"/>
      <c r="F67" s="958"/>
      <c r="G67" s="1532" t="s">
        <v>2128</v>
      </c>
      <c r="H67" s="1532"/>
    </row>
    <row r="68" spans="1:8" ht="18">
      <c r="A68" s="1532" t="s">
        <v>31</v>
      </c>
      <c r="B68" s="1532"/>
      <c r="C68" s="1532" t="s">
        <v>32</v>
      </c>
      <c r="D68" s="1532"/>
      <c r="E68" s="1532"/>
      <c r="F68" s="958"/>
      <c r="G68" s="1532" t="s">
        <v>33</v>
      </c>
      <c r="H68" s="1532"/>
    </row>
    <row r="69" spans="1:8" ht="18">
      <c r="A69" s="958"/>
      <c r="B69" s="958"/>
      <c r="C69" s="958"/>
      <c r="D69" s="958"/>
      <c r="E69" s="958"/>
      <c r="F69" s="958"/>
      <c r="G69" s="958"/>
      <c r="H69" s="958"/>
    </row>
    <row r="70" spans="1:8" ht="18">
      <c r="A70" s="958"/>
      <c r="B70" s="958"/>
      <c r="C70" s="958"/>
      <c r="D70" s="958"/>
      <c r="E70" s="958"/>
      <c r="F70" s="958"/>
      <c r="G70" s="958"/>
      <c r="H70" s="958"/>
    </row>
    <row r="71" spans="1:8" ht="18">
      <c r="A71" s="958"/>
      <c r="B71" s="958"/>
      <c r="C71" s="958"/>
      <c r="D71" s="958"/>
      <c r="E71" s="958"/>
      <c r="F71" s="958"/>
      <c r="G71" s="958"/>
      <c r="H71" s="958"/>
    </row>
    <row r="72" spans="1:8" ht="18">
      <c r="A72" s="1529" t="s">
        <v>1622</v>
      </c>
      <c r="B72" s="1529"/>
      <c r="C72" s="1529" t="s">
        <v>1603</v>
      </c>
      <c r="D72" s="1529"/>
      <c r="E72" s="1529"/>
      <c r="F72" s="958"/>
      <c r="G72" s="1529" t="s">
        <v>1778</v>
      </c>
      <c r="H72" s="1529"/>
    </row>
    <row r="73" spans="1:8" ht="18">
      <c r="A73" s="1532" t="s">
        <v>37</v>
      </c>
      <c r="B73" s="1532"/>
      <c r="C73" s="1532" t="s">
        <v>1604</v>
      </c>
      <c r="D73" s="1532"/>
      <c r="E73" s="1532"/>
      <c r="F73" s="958"/>
      <c r="G73" s="1532" t="s">
        <v>39</v>
      </c>
      <c r="H73" s="1532"/>
    </row>
    <row r="81" spans="1:8" ht="33.6">
      <c r="A81" s="597"/>
      <c r="B81" s="597"/>
      <c r="C81" s="1513" t="s">
        <v>235</v>
      </c>
      <c r="D81" s="1513"/>
      <c r="E81" s="1513"/>
      <c r="F81" s="1513"/>
      <c r="G81" s="1513"/>
      <c r="H81" s="1513"/>
    </row>
    <row r="82" spans="1:8" ht="28.8">
      <c r="A82" s="597"/>
      <c r="B82" s="597"/>
      <c r="C82" s="1514" t="s">
        <v>2133</v>
      </c>
      <c r="D82" s="1514"/>
      <c r="E82" s="1514"/>
      <c r="F82" s="1514"/>
      <c r="G82" s="1514"/>
      <c r="H82" s="1514"/>
    </row>
    <row r="83" spans="1:8" ht="25.8">
      <c r="A83" s="830"/>
      <c r="B83" s="830"/>
      <c r="C83" s="1515" t="s">
        <v>1302</v>
      </c>
      <c r="D83" s="1515"/>
      <c r="E83" s="1515"/>
      <c r="F83" s="1515"/>
      <c r="G83" s="1515"/>
      <c r="H83" s="1515"/>
    </row>
    <row r="84" spans="1:8" ht="15.6">
      <c r="A84" s="769"/>
      <c r="B84" s="769"/>
      <c r="C84" s="769"/>
      <c r="D84" s="769"/>
      <c r="E84" s="769"/>
      <c r="F84" s="769"/>
      <c r="G84" s="769"/>
      <c r="H84" s="769"/>
    </row>
    <row r="85" spans="1:8" ht="15.6">
      <c r="A85" s="769"/>
      <c r="B85" s="769"/>
      <c r="C85" s="769"/>
      <c r="D85" s="769"/>
      <c r="E85" s="769"/>
      <c r="F85" s="769"/>
      <c r="G85" s="769"/>
      <c r="H85" s="769"/>
    </row>
    <row r="86" spans="1:8" ht="18">
      <c r="A86" s="1527" t="s">
        <v>3</v>
      </c>
      <c r="B86" s="1527" t="s">
        <v>4</v>
      </c>
      <c r="C86" s="1527" t="s">
        <v>5</v>
      </c>
      <c r="D86" s="1527" t="s">
        <v>6</v>
      </c>
      <c r="E86" s="1527" t="s">
        <v>7</v>
      </c>
      <c r="F86" s="1001" t="s">
        <v>8</v>
      </c>
      <c r="G86" s="1001" t="s">
        <v>9</v>
      </c>
      <c r="H86" s="1001" t="s">
        <v>10</v>
      </c>
    </row>
    <row r="87" spans="1:8" ht="18">
      <c r="A87" s="1528"/>
      <c r="B87" s="1528"/>
      <c r="C87" s="1528"/>
      <c r="D87" s="1528"/>
      <c r="E87" s="1528"/>
      <c r="F87" s="1002" t="s">
        <v>11</v>
      </c>
      <c r="G87" s="1002" t="s">
        <v>11</v>
      </c>
      <c r="H87" s="1002" t="s">
        <v>11</v>
      </c>
    </row>
    <row r="88" spans="1:8" ht="18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530" t="s">
        <v>2138</v>
      </c>
      <c r="G90" s="1531"/>
      <c r="H90" s="1137"/>
    </row>
    <row r="91" spans="1:8" ht="18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530" t="s">
        <v>2138</v>
      </c>
      <c r="G91" s="1531"/>
      <c r="H91" s="1137"/>
    </row>
    <row r="92" spans="1:8" ht="18">
      <c r="A92" s="1023"/>
      <c r="B92" s="1021"/>
      <c r="C92" s="1020"/>
      <c r="D92" s="1011"/>
      <c r="E92" s="1011"/>
      <c r="F92" s="1136"/>
      <c r="G92" s="1136"/>
      <c r="H92" s="1137"/>
    </row>
    <row r="93" spans="1:8" ht="18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">
      <c r="A97" s="1023"/>
      <c r="B97" s="1024"/>
      <c r="C97" s="1022"/>
      <c r="D97" s="1011"/>
      <c r="E97" s="1011"/>
      <c r="F97" s="1022"/>
      <c r="G97" s="1022"/>
      <c r="H97" s="1056"/>
    </row>
    <row r="98" spans="1:8" ht="18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">
      <c r="A107" s="958"/>
      <c r="B107" s="958"/>
      <c r="C107" s="958"/>
      <c r="D107" s="958"/>
      <c r="E107" s="958"/>
      <c r="F107" s="958"/>
      <c r="G107" s="1532" t="s">
        <v>2164</v>
      </c>
      <c r="H107" s="1532"/>
    </row>
    <row r="108" spans="1:8" ht="18">
      <c r="A108" s="1532" t="s">
        <v>31</v>
      </c>
      <c r="B108" s="1532"/>
      <c r="C108" s="1532" t="s">
        <v>32</v>
      </c>
      <c r="D108" s="1532"/>
      <c r="E108" s="1532"/>
      <c r="F108" s="958"/>
      <c r="G108" s="1532" t="s">
        <v>33</v>
      </c>
      <c r="H108" s="1532"/>
    </row>
    <row r="109" spans="1:8" ht="18">
      <c r="A109" s="958"/>
      <c r="B109" s="958"/>
      <c r="C109" s="958"/>
      <c r="D109" s="958"/>
      <c r="E109" s="958"/>
      <c r="F109" s="958"/>
      <c r="G109" s="958"/>
      <c r="H109" s="958"/>
    </row>
    <row r="110" spans="1:8" ht="18">
      <c r="A110" s="958"/>
      <c r="B110" s="958"/>
      <c r="C110" s="958"/>
      <c r="D110" s="958"/>
      <c r="E110" s="958"/>
      <c r="F110" s="958"/>
      <c r="G110" s="958"/>
      <c r="H110" s="958"/>
    </row>
    <row r="111" spans="1:8" ht="18">
      <c r="A111" s="958"/>
      <c r="B111" s="958"/>
      <c r="C111" s="958"/>
      <c r="D111" s="958"/>
      <c r="E111" s="958"/>
      <c r="F111" s="958"/>
      <c r="G111" s="958"/>
      <c r="H111" s="958"/>
    </row>
    <row r="112" spans="1:8" ht="18">
      <c r="A112" s="1529" t="s">
        <v>1622</v>
      </c>
      <c r="B112" s="1529"/>
      <c r="C112" s="1529" t="s">
        <v>1603</v>
      </c>
      <c r="D112" s="1529"/>
      <c r="E112" s="1529"/>
      <c r="F112" s="958"/>
      <c r="G112" s="1529" t="s">
        <v>1778</v>
      </c>
      <c r="H112" s="1529"/>
    </row>
    <row r="113" spans="1:8" ht="18">
      <c r="A113" s="1532" t="s">
        <v>37</v>
      </c>
      <c r="B113" s="1532"/>
      <c r="C113" s="1532" t="s">
        <v>1604</v>
      </c>
      <c r="D113" s="1532"/>
      <c r="E113" s="1532"/>
      <c r="F113" s="958"/>
      <c r="G113" s="1532" t="s">
        <v>39</v>
      </c>
      <c r="H113" s="1532"/>
    </row>
    <row r="118" spans="1:8" ht="33.6">
      <c r="A118" s="597"/>
      <c r="B118" s="597"/>
      <c r="C118" s="1513" t="s">
        <v>235</v>
      </c>
      <c r="D118" s="1513"/>
      <c r="E118" s="1513"/>
      <c r="F118" s="1513"/>
      <c r="G118" s="1513"/>
      <c r="H118" s="1513"/>
    </row>
    <row r="119" spans="1:8" ht="28.8">
      <c r="A119" s="597"/>
      <c r="B119" s="597"/>
      <c r="C119" s="1514" t="s">
        <v>2130</v>
      </c>
      <c r="D119" s="1514"/>
      <c r="E119" s="1514"/>
      <c r="F119" s="1514"/>
      <c r="G119" s="1514"/>
      <c r="H119" s="1514"/>
    </row>
    <row r="120" spans="1:8" ht="25.8">
      <c r="A120" s="830"/>
      <c r="B120" s="830"/>
      <c r="C120" s="1515" t="s">
        <v>1594</v>
      </c>
      <c r="D120" s="1515"/>
      <c r="E120" s="1515"/>
      <c r="F120" s="1515"/>
      <c r="G120" s="1515"/>
      <c r="H120" s="1515"/>
    </row>
    <row r="121" spans="1:8" ht="15.6">
      <c r="A121" s="769"/>
      <c r="B121" s="769"/>
      <c r="C121" s="769"/>
      <c r="D121" s="769"/>
      <c r="E121" s="769"/>
      <c r="F121" s="769"/>
      <c r="G121" s="769"/>
      <c r="H121" s="769"/>
    </row>
    <row r="122" spans="1:8" ht="15.6">
      <c r="A122" s="769"/>
      <c r="B122" s="769"/>
      <c r="C122" s="769"/>
      <c r="D122" s="769"/>
      <c r="E122" s="769"/>
      <c r="F122" s="769"/>
      <c r="G122" s="769"/>
      <c r="H122" s="769"/>
    </row>
    <row r="123" spans="1:8" ht="18">
      <c r="A123" s="1527" t="s">
        <v>3</v>
      </c>
      <c r="B123" s="1527" t="s">
        <v>4</v>
      </c>
      <c r="C123" s="1527" t="s">
        <v>5</v>
      </c>
      <c r="D123" s="1527" t="s">
        <v>6</v>
      </c>
      <c r="E123" s="1527" t="s">
        <v>7</v>
      </c>
      <c r="F123" s="1001" t="s">
        <v>8</v>
      </c>
      <c r="G123" s="1001" t="s">
        <v>9</v>
      </c>
      <c r="H123" s="1001" t="s">
        <v>10</v>
      </c>
    </row>
    <row r="124" spans="1:8" ht="18">
      <c r="A124" s="1528"/>
      <c r="B124" s="1528"/>
      <c r="C124" s="1528"/>
      <c r="D124" s="1528"/>
      <c r="E124" s="1528"/>
      <c r="F124" s="1002" t="s">
        <v>11</v>
      </c>
      <c r="G124" s="1002" t="s">
        <v>11</v>
      </c>
      <c r="H124" s="1002" t="s">
        <v>11</v>
      </c>
    </row>
    <row r="125" spans="1:8" ht="18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">
      <c r="A137" s="958"/>
      <c r="B137" s="958"/>
      <c r="C137" s="958"/>
      <c r="D137" s="958"/>
      <c r="E137" s="958"/>
      <c r="F137" s="958"/>
      <c r="G137" s="1532" t="s">
        <v>2128</v>
      </c>
      <c r="H137" s="1532"/>
    </row>
    <row r="138" spans="1:8" ht="18">
      <c r="A138" s="1532" t="s">
        <v>31</v>
      </c>
      <c r="B138" s="1532"/>
      <c r="C138" s="1532" t="s">
        <v>32</v>
      </c>
      <c r="D138" s="1532"/>
      <c r="E138" s="1532"/>
      <c r="F138" s="958"/>
      <c r="G138" s="1532" t="s">
        <v>33</v>
      </c>
      <c r="H138" s="1532"/>
    </row>
    <row r="139" spans="1:8" ht="18">
      <c r="A139" s="958"/>
      <c r="B139" s="958"/>
      <c r="C139" s="958"/>
      <c r="D139" s="958"/>
      <c r="E139" s="958"/>
      <c r="F139" s="958"/>
      <c r="G139" s="958"/>
      <c r="H139" s="958"/>
    </row>
    <row r="140" spans="1:8" ht="18">
      <c r="A140" s="958"/>
      <c r="B140" s="958"/>
      <c r="C140" s="958"/>
      <c r="D140" s="958"/>
      <c r="E140" s="958"/>
      <c r="F140" s="958"/>
      <c r="G140" s="958"/>
      <c r="H140" s="958"/>
    </row>
    <row r="141" spans="1:8" ht="18">
      <c r="A141" s="958"/>
      <c r="B141" s="958"/>
      <c r="C141" s="958"/>
      <c r="D141" s="958"/>
      <c r="E141" s="958"/>
      <c r="F141" s="958"/>
      <c r="G141" s="958"/>
      <c r="H141" s="958"/>
    </row>
    <row r="142" spans="1:8" ht="18">
      <c r="A142" s="1529" t="s">
        <v>1622</v>
      </c>
      <c r="B142" s="1529"/>
      <c r="C142" s="1529" t="s">
        <v>1603</v>
      </c>
      <c r="D142" s="1529"/>
      <c r="E142" s="1529"/>
      <c r="F142" s="958"/>
      <c r="G142" s="1529" t="s">
        <v>1778</v>
      </c>
      <c r="H142" s="1529"/>
    </row>
    <row r="143" spans="1:8" ht="18">
      <c r="A143" s="1532" t="s">
        <v>37</v>
      </c>
      <c r="B143" s="1532"/>
      <c r="C143" s="1532" t="s">
        <v>1604</v>
      </c>
      <c r="D143" s="1532"/>
      <c r="E143" s="1532"/>
      <c r="F143" s="958"/>
      <c r="G143" s="1532" t="s">
        <v>39</v>
      </c>
      <c r="H143" s="1532"/>
    </row>
    <row r="148" spans="1:8" ht="33.6">
      <c r="A148" s="597"/>
      <c r="B148" s="597"/>
      <c r="C148" s="1513" t="s">
        <v>235</v>
      </c>
      <c r="D148" s="1513"/>
      <c r="E148" s="1513"/>
      <c r="F148" s="1513"/>
      <c r="G148" s="1513"/>
      <c r="H148" s="1513"/>
    </row>
    <row r="149" spans="1:8" ht="28.8">
      <c r="A149" s="597"/>
      <c r="B149" s="597"/>
      <c r="C149" s="1514" t="s">
        <v>2124</v>
      </c>
      <c r="D149" s="1514"/>
      <c r="E149" s="1514"/>
      <c r="F149" s="1514"/>
      <c r="G149" s="1514"/>
      <c r="H149" s="1514"/>
    </row>
    <row r="150" spans="1:8" ht="25.8">
      <c r="A150" s="830"/>
      <c r="B150" s="830"/>
      <c r="C150" s="1515" t="s">
        <v>1078</v>
      </c>
      <c r="D150" s="1515"/>
      <c r="E150" s="1515"/>
      <c r="F150" s="1515"/>
      <c r="G150" s="1515"/>
      <c r="H150" s="1515"/>
    </row>
    <row r="151" spans="1:8" ht="15.6">
      <c r="A151" s="769"/>
      <c r="B151" s="769"/>
      <c r="C151" s="769"/>
      <c r="D151" s="769"/>
      <c r="E151" s="769"/>
      <c r="F151" s="769"/>
      <c r="G151" s="769"/>
      <c r="H151" s="769"/>
    </row>
    <row r="152" spans="1:8" ht="15.6">
      <c r="A152" s="769"/>
      <c r="B152" s="769"/>
      <c r="C152" s="769"/>
      <c r="D152" s="769"/>
      <c r="E152" s="769"/>
      <c r="F152" s="769"/>
      <c r="G152" s="769"/>
      <c r="H152" s="769"/>
    </row>
    <row r="153" spans="1:8" ht="18">
      <c r="A153" s="1527" t="s">
        <v>3</v>
      </c>
      <c r="B153" s="1527" t="s">
        <v>4</v>
      </c>
      <c r="C153" s="1527" t="s">
        <v>5</v>
      </c>
      <c r="D153" s="1527" t="s">
        <v>6</v>
      </c>
      <c r="E153" s="1527" t="s">
        <v>7</v>
      </c>
      <c r="F153" s="1001" t="s">
        <v>8</v>
      </c>
      <c r="G153" s="1001" t="s">
        <v>9</v>
      </c>
      <c r="H153" s="1001" t="s">
        <v>10</v>
      </c>
    </row>
    <row r="154" spans="1:8" ht="18">
      <c r="A154" s="1528"/>
      <c r="B154" s="1528"/>
      <c r="C154" s="1528"/>
      <c r="D154" s="1528"/>
      <c r="E154" s="1528"/>
      <c r="F154" s="1002" t="s">
        <v>11</v>
      </c>
      <c r="G154" s="1002" t="s">
        <v>11</v>
      </c>
      <c r="H154" s="1002" t="s">
        <v>11</v>
      </c>
    </row>
    <row r="155" spans="1:8" ht="18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">
      <c r="A173" s="958"/>
      <c r="B173" s="958"/>
      <c r="C173" s="958"/>
      <c r="D173" s="958"/>
      <c r="E173" s="958"/>
      <c r="F173" s="958"/>
      <c r="G173" s="1532" t="s">
        <v>2128</v>
      </c>
      <c r="H173" s="1532"/>
    </row>
    <row r="174" spans="1:8" ht="18">
      <c r="A174" s="1532" t="s">
        <v>31</v>
      </c>
      <c r="B174" s="1532"/>
      <c r="C174" s="1532" t="s">
        <v>32</v>
      </c>
      <c r="D174" s="1532"/>
      <c r="E174" s="1532"/>
      <c r="F174" s="958"/>
      <c r="G174" s="1532" t="s">
        <v>33</v>
      </c>
      <c r="H174" s="1532"/>
    </row>
    <row r="175" spans="1:8" ht="18">
      <c r="A175" s="958"/>
      <c r="B175" s="958"/>
      <c r="C175" s="958"/>
      <c r="D175" s="958"/>
      <c r="E175" s="958"/>
      <c r="F175" s="958"/>
      <c r="G175" s="958"/>
      <c r="H175" s="958"/>
    </row>
    <row r="176" spans="1:8" ht="18">
      <c r="A176" s="958"/>
      <c r="B176" s="958"/>
      <c r="C176" s="958"/>
      <c r="D176" s="958"/>
      <c r="E176" s="958"/>
      <c r="F176" s="958"/>
      <c r="G176" s="958"/>
      <c r="H176" s="958"/>
    </row>
    <row r="177" spans="1:8" ht="18">
      <c r="A177" s="958"/>
      <c r="B177" s="958"/>
      <c r="C177" s="958"/>
      <c r="D177" s="958"/>
      <c r="E177" s="958"/>
      <c r="F177" s="958"/>
      <c r="G177" s="958"/>
      <c r="H177" s="958"/>
    </row>
    <row r="178" spans="1:8" ht="18">
      <c r="A178" s="1529" t="s">
        <v>1622</v>
      </c>
      <c r="B178" s="1529"/>
      <c r="C178" s="1529" t="s">
        <v>1603</v>
      </c>
      <c r="D178" s="1529"/>
      <c r="E178" s="1529"/>
      <c r="F178" s="958"/>
      <c r="G178" s="1529" t="s">
        <v>1778</v>
      </c>
      <c r="H178" s="1529"/>
    </row>
    <row r="179" spans="1:8" ht="18">
      <c r="A179" s="1532" t="s">
        <v>37</v>
      </c>
      <c r="B179" s="1532"/>
      <c r="C179" s="1532" t="s">
        <v>1604</v>
      </c>
      <c r="D179" s="1532"/>
      <c r="E179" s="1532"/>
      <c r="F179" s="958"/>
      <c r="G179" s="1532" t="s">
        <v>39</v>
      </c>
      <c r="H179" s="1532"/>
    </row>
    <row r="183" spans="1:8" ht="33.6">
      <c r="A183" s="597"/>
      <c r="B183" s="597"/>
      <c r="C183" s="1513" t="s">
        <v>235</v>
      </c>
      <c r="D183" s="1513"/>
      <c r="E183" s="1513"/>
      <c r="F183" s="1513"/>
      <c r="G183" s="1513"/>
      <c r="H183" s="1513"/>
    </row>
    <row r="184" spans="1:8" ht="28.8">
      <c r="A184" s="597"/>
      <c r="B184" s="597"/>
      <c r="C184" s="1514" t="s">
        <v>2120</v>
      </c>
      <c r="D184" s="1514"/>
      <c r="E184" s="1514"/>
      <c r="F184" s="1514"/>
      <c r="G184" s="1514"/>
      <c r="H184" s="1514"/>
    </row>
    <row r="185" spans="1:8" ht="25.8">
      <c r="A185" s="830"/>
      <c r="B185" s="830"/>
      <c r="C185" s="1515" t="s">
        <v>286</v>
      </c>
      <c r="D185" s="1515"/>
      <c r="E185" s="1515"/>
      <c r="F185" s="1515"/>
      <c r="G185" s="1515"/>
      <c r="H185" s="1515"/>
    </row>
    <row r="186" spans="1:8" ht="15.6">
      <c r="A186" s="769"/>
      <c r="B186" s="769"/>
      <c r="C186" s="769"/>
      <c r="D186" s="769"/>
      <c r="E186" s="769"/>
      <c r="F186" s="769"/>
      <c r="G186" s="769"/>
      <c r="H186" s="769"/>
    </row>
    <row r="187" spans="1:8" ht="15.6">
      <c r="A187" s="769"/>
      <c r="B187" s="769"/>
      <c r="C187" s="769"/>
      <c r="D187" s="769"/>
      <c r="E187" s="769"/>
      <c r="F187" s="769"/>
      <c r="G187" s="769"/>
      <c r="H187" s="769"/>
    </row>
    <row r="188" spans="1:8" ht="18">
      <c r="A188" s="1527" t="s">
        <v>3</v>
      </c>
      <c r="B188" s="1527" t="s">
        <v>4</v>
      </c>
      <c r="C188" s="1527" t="s">
        <v>5</v>
      </c>
      <c r="D188" s="1527" t="s">
        <v>6</v>
      </c>
      <c r="E188" s="1527" t="s">
        <v>7</v>
      </c>
      <c r="F188" s="1001" t="s">
        <v>8</v>
      </c>
      <c r="G188" s="1001" t="s">
        <v>9</v>
      </c>
      <c r="H188" s="1001" t="s">
        <v>10</v>
      </c>
    </row>
    <row r="189" spans="1:8" ht="18">
      <c r="A189" s="1528"/>
      <c r="B189" s="1528"/>
      <c r="C189" s="1528"/>
      <c r="D189" s="1528"/>
      <c r="E189" s="1528"/>
      <c r="F189" s="1002" t="s">
        <v>11</v>
      </c>
      <c r="G189" s="1002" t="s">
        <v>11</v>
      </c>
      <c r="H189" s="1002" t="s">
        <v>11</v>
      </c>
    </row>
    <row r="190" spans="1:8" ht="18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">
      <c r="A207" s="958"/>
      <c r="B207" s="958"/>
      <c r="C207" s="958"/>
      <c r="D207" s="958"/>
      <c r="E207" s="958"/>
      <c r="F207" s="958"/>
      <c r="G207" s="1532" t="s">
        <v>2128</v>
      </c>
      <c r="H207" s="1532"/>
    </row>
    <row r="208" spans="1:8" ht="18">
      <c r="A208" s="1532" t="s">
        <v>31</v>
      </c>
      <c r="B208" s="1532"/>
      <c r="C208" s="1532" t="s">
        <v>32</v>
      </c>
      <c r="D208" s="1532"/>
      <c r="E208" s="1532"/>
      <c r="F208" s="958"/>
      <c r="G208" s="1532" t="s">
        <v>33</v>
      </c>
      <c r="H208" s="1532"/>
    </row>
    <row r="209" spans="1:8" ht="18">
      <c r="A209" s="958"/>
      <c r="B209" s="958"/>
      <c r="C209" s="958"/>
      <c r="D209" s="958"/>
      <c r="E209" s="958"/>
      <c r="F209" s="958"/>
      <c r="G209" s="958"/>
      <c r="H209" s="958"/>
    </row>
    <row r="210" spans="1:8" ht="18">
      <c r="A210" s="958"/>
      <c r="B210" s="958"/>
      <c r="C210" s="958"/>
      <c r="D210" s="958"/>
      <c r="E210" s="958"/>
      <c r="F210" s="958"/>
      <c r="G210" s="958"/>
      <c r="H210" s="958"/>
    </row>
    <row r="211" spans="1:8" ht="18">
      <c r="A211" s="958"/>
      <c r="B211" s="958"/>
      <c r="C211" s="958"/>
      <c r="D211" s="958"/>
      <c r="E211" s="958"/>
      <c r="F211" s="958"/>
      <c r="G211" s="958"/>
      <c r="H211" s="958"/>
    </row>
    <row r="212" spans="1:8" ht="18">
      <c r="A212" s="1529" t="s">
        <v>1622</v>
      </c>
      <c r="B212" s="1529"/>
      <c r="C212" s="1529" t="s">
        <v>1603</v>
      </c>
      <c r="D212" s="1529"/>
      <c r="E212" s="1529"/>
      <c r="F212" s="958"/>
      <c r="G212" s="1529" t="s">
        <v>1778</v>
      </c>
      <c r="H212" s="1529"/>
    </row>
    <row r="213" spans="1:8" ht="18">
      <c r="A213" s="1532" t="s">
        <v>37</v>
      </c>
      <c r="B213" s="1532"/>
      <c r="C213" s="1532" t="s">
        <v>1604</v>
      </c>
      <c r="D213" s="1532"/>
      <c r="E213" s="1532"/>
      <c r="F213" s="958"/>
      <c r="G213" s="1532" t="s">
        <v>39</v>
      </c>
      <c r="H213" s="1532"/>
    </row>
    <row r="216" spans="1:8" ht="28.8">
      <c r="A216" s="597"/>
      <c r="B216" s="597"/>
      <c r="C216" s="1524" t="s">
        <v>1667</v>
      </c>
      <c r="D216" s="1524"/>
      <c r="E216" s="1524"/>
      <c r="F216" s="1524"/>
      <c r="G216" s="1524"/>
      <c r="H216" s="1524"/>
    </row>
    <row r="217" spans="1:8" ht="28.8">
      <c r="A217" s="597"/>
      <c r="B217" s="597"/>
      <c r="C217" s="1545" t="s">
        <v>1668</v>
      </c>
      <c r="D217" s="1545"/>
      <c r="E217" s="1545"/>
      <c r="F217" s="1545"/>
      <c r="G217" s="1545"/>
      <c r="H217" s="1545"/>
    </row>
    <row r="218" spans="1:8" ht="23.4">
      <c r="A218" s="830"/>
      <c r="B218" s="830"/>
      <c r="C218" s="1545" t="s">
        <v>1399</v>
      </c>
      <c r="D218" s="1545"/>
      <c r="E218" s="1545"/>
      <c r="F218" s="1545"/>
      <c r="G218" s="1545"/>
      <c r="H218" s="1545"/>
    </row>
    <row r="219" spans="1:8" ht="15.6">
      <c r="A219" s="769"/>
      <c r="B219" s="769"/>
      <c r="C219" s="769"/>
      <c r="D219" s="769"/>
      <c r="E219" s="769"/>
      <c r="F219" s="769"/>
      <c r="G219" s="769"/>
      <c r="H219" s="769"/>
    </row>
    <row r="220" spans="1:8" ht="15.6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563" t="s">
        <v>3</v>
      </c>
      <c r="B221" s="1563" t="s">
        <v>4</v>
      </c>
      <c r="C221" s="1563" t="s">
        <v>5</v>
      </c>
      <c r="D221" s="1563" t="s">
        <v>6</v>
      </c>
      <c r="E221" s="1563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564"/>
      <c r="B222" s="1564"/>
      <c r="C222" s="1564"/>
      <c r="D222" s="1564"/>
      <c r="E222" s="1564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562" t="s">
        <v>2119</v>
      </c>
      <c r="H253" s="1562"/>
    </row>
    <row r="254" spans="1:8" ht="21">
      <c r="A254" s="1562" t="s">
        <v>31</v>
      </c>
      <c r="B254" s="1562"/>
      <c r="C254" s="1562" t="s">
        <v>32</v>
      </c>
      <c r="D254" s="1562"/>
      <c r="E254" s="1562"/>
      <c r="F254" s="1188"/>
      <c r="G254" s="1562" t="s">
        <v>33</v>
      </c>
      <c r="H254" s="1562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565" t="s">
        <v>1622</v>
      </c>
      <c r="B258" s="1565"/>
      <c r="C258" s="1565" t="s">
        <v>2070</v>
      </c>
      <c r="D258" s="1565"/>
      <c r="E258" s="1565"/>
      <c r="F258" s="1188"/>
      <c r="G258" s="1565" t="s">
        <v>1778</v>
      </c>
      <c r="H258" s="1565"/>
    </row>
    <row r="259" spans="1:8" ht="21">
      <c r="A259" s="1562" t="s">
        <v>37</v>
      </c>
      <c r="B259" s="1562"/>
      <c r="C259" s="1562" t="s">
        <v>1779</v>
      </c>
      <c r="D259" s="1562"/>
      <c r="E259" s="1562"/>
      <c r="F259" s="1188"/>
      <c r="G259" s="1562" t="s">
        <v>39</v>
      </c>
      <c r="H259" s="1562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8">
      <c r="A266" s="597"/>
      <c r="B266" s="597"/>
      <c r="C266" s="1524" t="s">
        <v>1968</v>
      </c>
      <c r="D266" s="1524"/>
      <c r="E266" s="1524"/>
      <c r="F266" s="1524"/>
      <c r="G266" s="1524"/>
      <c r="H266" s="1524"/>
    </row>
    <row r="267" spans="1:8" ht="25.8">
      <c r="A267" s="598"/>
      <c r="B267" s="598"/>
      <c r="C267" s="1535" t="s">
        <v>2113</v>
      </c>
      <c r="D267" s="1535"/>
      <c r="E267" s="1535"/>
      <c r="F267" s="1535"/>
      <c r="G267" s="1535"/>
      <c r="H267" s="1535"/>
    </row>
    <row r="268" spans="1:8" ht="21">
      <c r="A268" s="7"/>
      <c r="B268" s="7"/>
      <c r="C268" s="1536" t="s">
        <v>2112</v>
      </c>
      <c r="D268" s="1537"/>
      <c r="E268" s="1537"/>
      <c r="F268" s="1537"/>
      <c r="G268" s="1537"/>
      <c r="H268" s="1537"/>
    </row>
    <row r="269" spans="1:8" ht="12.6" thickBot="1">
      <c r="A269" s="7"/>
      <c r="B269" s="7"/>
      <c r="C269" s="7"/>
      <c r="D269" s="7"/>
      <c r="E269" s="7"/>
      <c r="F269" s="7"/>
      <c r="G269" s="7"/>
      <c r="H269" s="7"/>
    </row>
    <row r="270" spans="1:8" ht="18">
      <c r="A270" s="1571" t="s">
        <v>3</v>
      </c>
      <c r="B270" s="1573" t="s">
        <v>4</v>
      </c>
      <c r="C270" s="1573" t="s">
        <v>5</v>
      </c>
      <c r="D270" s="1573" t="s">
        <v>6</v>
      </c>
      <c r="E270" s="1573" t="s">
        <v>7</v>
      </c>
      <c r="F270" s="1222" t="s">
        <v>8</v>
      </c>
      <c r="G270" s="1222" t="s">
        <v>9</v>
      </c>
      <c r="H270" s="1223" t="s">
        <v>10</v>
      </c>
    </row>
    <row r="271" spans="1:8" ht="18">
      <c r="A271" s="1572"/>
      <c r="B271" s="1528"/>
      <c r="C271" s="1528"/>
      <c r="D271" s="1528"/>
      <c r="E271" s="1528"/>
      <c r="F271" s="1221" t="s">
        <v>11</v>
      </c>
      <c r="G271" s="1221" t="s">
        <v>11</v>
      </c>
      <c r="H271" s="1225" t="s">
        <v>11</v>
      </c>
    </row>
    <row r="272" spans="1:8" ht="18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8.600000000000001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8.600000000000001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">
      <c r="A290" s="958"/>
      <c r="B290" s="958"/>
      <c r="C290" s="958"/>
      <c r="D290" s="958"/>
      <c r="E290" s="958"/>
      <c r="F290" s="958"/>
      <c r="G290" s="1532" t="s">
        <v>2095</v>
      </c>
      <c r="H290" s="1532"/>
    </row>
    <row r="291" spans="1:8" ht="18">
      <c r="A291" s="1532" t="s">
        <v>31</v>
      </c>
      <c r="B291" s="1532"/>
      <c r="C291" s="1532" t="s">
        <v>914</v>
      </c>
      <c r="D291" s="1532"/>
      <c r="E291" s="1532"/>
      <c r="F291" s="958"/>
      <c r="G291" s="1532" t="s">
        <v>33</v>
      </c>
      <c r="H291" s="1532"/>
    </row>
    <row r="292" spans="1:8" ht="18">
      <c r="A292" s="958"/>
      <c r="B292" s="958"/>
      <c r="C292" s="958"/>
      <c r="D292" s="958"/>
      <c r="E292" s="958"/>
      <c r="F292" s="958"/>
      <c r="G292" s="958"/>
      <c r="H292" s="958"/>
    </row>
    <row r="293" spans="1:8" ht="18">
      <c r="A293" s="958"/>
      <c r="B293" s="958"/>
      <c r="C293" s="958"/>
      <c r="D293" s="958"/>
      <c r="E293" s="958"/>
      <c r="F293" s="958"/>
      <c r="G293" s="958"/>
      <c r="H293" s="958"/>
    </row>
    <row r="294" spans="1:8" ht="18">
      <c r="A294" s="958"/>
      <c r="B294" s="958"/>
      <c r="C294" s="958"/>
      <c r="D294" s="958"/>
      <c r="E294" s="958"/>
      <c r="F294" s="958"/>
      <c r="G294" s="958"/>
      <c r="H294" s="958"/>
    </row>
    <row r="295" spans="1:8" ht="18">
      <c r="A295" s="1529" t="s">
        <v>1622</v>
      </c>
      <c r="B295" s="1529"/>
      <c r="C295" s="1529" t="s">
        <v>1603</v>
      </c>
      <c r="D295" s="1529"/>
      <c r="E295" s="1529"/>
      <c r="F295" s="958"/>
      <c r="G295" s="1529" t="s">
        <v>1778</v>
      </c>
      <c r="H295" s="1529"/>
    </row>
    <row r="296" spans="1:8" ht="18">
      <c r="A296" s="1532" t="s">
        <v>37</v>
      </c>
      <c r="B296" s="1532"/>
      <c r="C296" s="1532" t="s">
        <v>1867</v>
      </c>
      <c r="D296" s="1532"/>
      <c r="E296" s="1532"/>
      <c r="F296" s="958"/>
      <c r="G296" s="1532" t="s">
        <v>39</v>
      </c>
      <c r="H296" s="1532"/>
    </row>
    <row r="297" spans="1:8" ht="18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8">
      <c r="A301" s="597"/>
      <c r="B301" s="597"/>
      <c r="C301" s="1524" t="s">
        <v>1968</v>
      </c>
      <c r="D301" s="1524"/>
      <c r="E301" s="1524"/>
      <c r="F301" s="1524"/>
      <c r="G301" s="1524"/>
      <c r="H301" s="1524"/>
    </row>
    <row r="302" spans="1:8" ht="25.8">
      <c r="A302" s="598"/>
      <c r="B302" s="598"/>
      <c r="C302" s="1535" t="s">
        <v>2085</v>
      </c>
      <c r="D302" s="1535"/>
      <c r="E302" s="1535"/>
      <c r="F302" s="1535"/>
      <c r="G302" s="1535"/>
      <c r="H302" s="1535"/>
    </row>
    <row r="303" spans="1:8" ht="21">
      <c r="A303" s="599"/>
      <c r="B303" s="599"/>
      <c r="C303" s="1536" t="s">
        <v>2086</v>
      </c>
      <c r="D303" s="1537"/>
      <c r="E303" s="1537"/>
      <c r="F303" s="1537"/>
      <c r="G303" s="1537"/>
      <c r="H303" s="1537"/>
    </row>
    <row r="304" spans="1:8" ht="21">
      <c r="A304" s="7"/>
      <c r="B304" s="7"/>
      <c r="C304" s="1536" t="s">
        <v>2087</v>
      </c>
      <c r="D304" s="1537"/>
      <c r="E304" s="1537"/>
      <c r="F304" s="1537"/>
      <c r="G304" s="1537"/>
      <c r="H304" s="1537"/>
    </row>
    <row r="305" spans="1:8" ht="12.6" thickBot="1">
      <c r="A305" s="7"/>
      <c r="B305" s="7"/>
      <c r="C305" s="7"/>
      <c r="D305" s="7"/>
      <c r="E305" s="7"/>
      <c r="F305" s="7"/>
      <c r="G305" s="7"/>
      <c r="H305" s="7"/>
    </row>
    <row r="306" spans="1:8" ht="18">
      <c r="A306" s="1571" t="s">
        <v>3</v>
      </c>
      <c r="B306" s="1573" t="s">
        <v>4</v>
      </c>
      <c r="C306" s="1573" t="s">
        <v>5</v>
      </c>
      <c r="D306" s="1573" t="s">
        <v>6</v>
      </c>
      <c r="E306" s="1573" t="s">
        <v>7</v>
      </c>
      <c r="F306" s="1222" t="s">
        <v>8</v>
      </c>
      <c r="G306" s="1222" t="s">
        <v>9</v>
      </c>
      <c r="H306" s="1223" t="s">
        <v>10</v>
      </c>
    </row>
    <row r="307" spans="1:8" ht="18">
      <c r="A307" s="1572"/>
      <c r="B307" s="1528"/>
      <c r="C307" s="1528"/>
      <c r="D307" s="1528"/>
      <c r="E307" s="1528"/>
      <c r="F307" s="1221" t="s">
        <v>11</v>
      </c>
      <c r="G307" s="1221" t="s">
        <v>11</v>
      </c>
      <c r="H307" s="1225" t="s">
        <v>11</v>
      </c>
    </row>
    <row r="308" spans="1:8" ht="18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">
      <c r="A310" s="1233">
        <v>2</v>
      </c>
      <c r="B310" s="1234" t="s">
        <v>2089</v>
      </c>
      <c r="C310" s="1010">
        <v>0.5</v>
      </c>
      <c r="D310" s="1235" t="s">
        <v>47</v>
      </c>
      <c r="E310" s="1574" t="s">
        <v>2091</v>
      </c>
      <c r="F310" s="1575"/>
      <c r="G310" s="1576"/>
      <c r="H310" s="1238"/>
    </row>
    <row r="311" spans="1:8" ht="18">
      <c r="A311" s="1233">
        <v>3</v>
      </c>
      <c r="B311" s="1234" t="s">
        <v>2090</v>
      </c>
      <c r="C311" s="1010">
        <v>8</v>
      </c>
      <c r="D311" s="1235" t="s">
        <v>15</v>
      </c>
      <c r="E311" s="1574" t="s">
        <v>2091</v>
      </c>
      <c r="F311" s="1575"/>
      <c r="G311" s="1576"/>
      <c r="H311" s="1238"/>
    </row>
    <row r="312" spans="1:8" ht="18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8.600000000000001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8.600000000000001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">
      <c r="A327" s="958"/>
      <c r="B327" s="958"/>
      <c r="C327" s="958"/>
      <c r="D327" s="958"/>
      <c r="E327" s="958"/>
      <c r="F327" s="958"/>
      <c r="G327" s="1532" t="s">
        <v>2095</v>
      </c>
      <c r="H327" s="1532"/>
    </row>
    <row r="328" spans="1:8" ht="18">
      <c r="A328" s="1532" t="s">
        <v>31</v>
      </c>
      <c r="B328" s="1532"/>
      <c r="C328" s="1532" t="s">
        <v>914</v>
      </c>
      <c r="D328" s="1532"/>
      <c r="E328" s="1532"/>
      <c r="F328" s="958"/>
      <c r="G328" s="1532" t="s">
        <v>33</v>
      </c>
      <c r="H328" s="1532"/>
    </row>
    <row r="329" spans="1:8" ht="18">
      <c r="A329" s="958"/>
      <c r="B329" s="958"/>
      <c r="C329" s="958"/>
      <c r="D329" s="958"/>
      <c r="E329" s="958"/>
      <c r="F329" s="958"/>
      <c r="G329" s="958"/>
      <c r="H329" s="958"/>
    </row>
    <row r="330" spans="1:8" ht="18">
      <c r="A330" s="958"/>
      <c r="B330" s="958"/>
      <c r="C330" s="958"/>
      <c r="D330" s="958"/>
      <c r="E330" s="958"/>
      <c r="F330" s="958"/>
      <c r="G330" s="958"/>
      <c r="H330" s="958"/>
    </row>
    <row r="331" spans="1:8" ht="18">
      <c r="A331" s="958"/>
      <c r="B331" s="958"/>
      <c r="C331" s="958"/>
      <c r="D331" s="958"/>
      <c r="E331" s="958"/>
      <c r="F331" s="958"/>
      <c r="G331" s="958"/>
      <c r="H331" s="958"/>
    </row>
    <row r="332" spans="1:8" ht="18">
      <c r="A332" s="1529" t="s">
        <v>1622</v>
      </c>
      <c r="B332" s="1529"/>
      <c r="C332" s="1529" t="s">
        <v>1603</v>
      </c>
      <c r="D332" s="1529"/>
      <c r="E332" s="1529"/>
      <c r="F332" s="958"/>
      <c r="G332" s="1529" t="s">
        <v>1778</v>
      </c>
      <c r="H332" s="1529"/>
    </row>
    <row r="333" spans="1:8" ht="18">
      <c r="A333" s="1532" t="s">
        <v>37</v>
      </c>
      <c r="B333" s="1532"/>
      <c r="C333" s="1532" t="s">
        <v>1867</v>
      </c>
      <c r="D333" s="1532"/>
      <c r="E333" s="1532"/>
      <c r="F333" s="958"/>
      <c r="G333" s="1532" t="s">
        <v>39</v>
      </c>
      <c r="H333" s="1532"/>
    </row>
    <row r="334" spans="1:8" ht="18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8">
      <c r="A341" s="597"/>
      <c r="B341" s="597"/>
      <c r="C341" s="1524" t="s">
        <v>1968</v>
      </c>
      <c r="D341" s="1524"/>
      <c r="E341" s="1524"/>
      <c r="F341" s="1524"/>
      <c r="G341" s="1524"/>
      <c r="H341" s="1524"/>
    </row>
    <row r="342" spans="1:8" ht="25.8">
      <c r="A342" s="598"/>
      <c r="B342" s="598"/>
      <c r="C342" s="1535" t="s">
        <v>2071</v>
      </c>
      <c r="D342" s="1535"/>
      <c r="E342" s="1535"/>
      <c r="F342" s="1535"/>
      <c r="G342" s="1535"/>
      <c r="H342" s="1535"/>
    </row>
    <row r="343" spans="1:8" ht="21">
      <c r="A343" s="599"/>
      <c r="B343" s="599"/>
      <c r="C343" s="1536" t="s">
        <v>1078</v>
      </c>
      <c r="D343" s="1537"/>
      <c r="E343" s="1537"/>
      <c r="F343" s="1537"/>
      <c r="G343" s="1537"/>
      <c r="H343" s="1537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6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538" t="s">
        <v>3</v>
      </c>
      <c r="B346" s="1540" t="s">
        <v>4</v>
      </c>
      <c r="C346" s="1540" t="s">
        <v>5</v>
      </c>
      <c r="D346" s="1540" t="s">
        <v>6</v>
      </c>
      <c r="E346" s="1540" t="s">
        <v>7</v>
      </c>
      <c r="F346" s="8" t="s">
        <v>8</v>
      </c>
      <c r="G346" s="8" t="s">
        <v>9</v>
      </c>
      <c r="H346" s="9" t="s">
        <v>10</v>
      </c>
    </row>
    <row r="347" spans="1:8" ht="15.6">
      <c r="A347" s="1539"/>
      <c r="B347" s="1517"/>
      <c r="C347" s="1517"/>
      <c r="D347" s="1517"/>
      <c r="E347" s="1517"/>
      <c r="F347" s="10" t="s">
        <v>11</v>
      </c>
      <c r="G347" s="10" t="s">
        <v>11</v>
      </c>
      <c r="H347" s="11" t="s">
        <v>11</v>
      </c>
    </row>
    <row r="348" spans="1:8" ht="15.6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6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6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6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6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6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6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6">
      <c r="A355" s="12"/>
      <c r="B355" s="767"/>
      <c r="C355" s="1143"/>
      <c r="D355" s="764"/>
      <c r="E355" s="764"/>
      <c r="F355" s="1146"/>
      <c r="G355" s="1146"/>
      <c r="H355" s="18"/>
    </row>
    <row r="356" spans="1:8" ht="15.6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6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6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6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6">
      <c r="A360" s="12"/>
      <c r="B360" s="1142"/>
      <c r="C360" s="1143"/>
      <c r="D360" s="764"/>
      <c r="E360" s="764"/>
      <c r="F360" s="1146"/>
      <c r="G360" s="1146"/>
      <c r="H360" s="18"/>
    </row>
    <row r="361" spans="1:8" ht="15.6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6">
      <c r="A362" s="12"/>
      <c r="B362" s="1142"/>
      <c r="C362" s="1143"/>
      <c r="D362" s="764"/>
      <c r="E362" s="764"/>
      <c r="F362" s="1146"/>
      <c r="G362" s="1146"/>
      <c r="H362" s="18"/>
    </row>
    <row r="363" spans="1:8" ht="15.6">
      <c r="A363" s="12"/>
      <c r="B363" s="580"/>
      <c r="C363" s="1145"/>
      <c r="D363" s="15"/>
      <c r="E363" s="15"/>
      <c r="F363" s="19"/>
      <c r="G363" s="1146"/>
      <c r="H363" s="18"/>
    </row>
    <row r="364" spans="1:8" ht="15.6">
      <c r="A364" s="603"/>
      <c r="B364" s="612"/>
      <c r="C364" s="613"/>
      <c r="D364" s="615"/>
      <c r="E364" s="615"/>
      <c r="F364" s="631"/>
      <c r="G364" s="632"/>
      <c r="H364" s="18"/>
    </row>
    <row r="365" spans="1:8" ht="15.6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6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6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2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6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2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6">
      <c r="A371" s="49"/>
      <c r="B371" s="49"/>
      <c r="C371" s="49"/>
      <c r="D371" s="49"/>
      <c r="E371" s="49"/>
      <c r="F371" s="49"/>
      <c r="G371" s="49"/>
      <c r="H371" s="50"/>
    </row>
    <row r="372" spans="1:8" ht="18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">
      <c r="A374" s="51"/>
      <c r="B374" s="51"/>
      <c r="C374" s="51"/>
      <c r="D374" s="51"/>
      <c r="E374" s="51"/>
      <c r="F374" s="51"/>
      <c r="G374" s="1532" t="s">
        <v>2180</v>
      </c>
      <c r="H374" s="1532"/>
    </row>
    <row r="375" spans="1:8" ht="18">
      <c r="A375" s="1532" t="s">
        <v>31</v>
      </c>
      <c r="B375" s="1532"/>
      <c r="C375" s="1532" t="s">
        <v>914</v>
      </c>
      <c r="D375" s="1532"/>
      <c r="E375" s="1532"/>
      <c r="F375" s="958"/>
      <c r="G375" s="1532" t="s">
        <v>33</v>
      </c>
      <c r="H375" s="1532"/>
    </row>
    <row r="376" spans="1:8" ht="18">
      <c r="A376" s="958"/>
      <c r="B376" s="958"/>
      <c r="C376" s="958"/>
      <c r="D376" s="958"/>
      <c r="E376" s="958"/>
      <c r="F376" s="958"/>
      <c r="G376" s="958"/>
      <c r="H376" s="958"/>
    </row>
    <row r="377" spans="1:8" ht="18">
      <c r="A377" s="958"/>
      <c r="B377" s="958"/>
      <c r="C377" s="958"/>
      <c r="D377" s="958"/>
      <c r="E377" s="958"/>
      <c r="F377" s="958"/>
      <c r="G377" s="958"/>
      <c r="H377" s="958"/>
    </row>
    <row r="378" spans="1:8" ht="18">
      <c r="A378" s="958"/>
      <c r="B378" s="958"/>
      <c r="C378" s="958"/>
      <c r="D378" s="958"/>
      <c r="E378" s="958"/>
      <c r="F378" s="958"/>
      <c r="G378" s="958"/>
      <c r="H378" s="958"/>
    </row>
    <row r="379" spans="1:8" ht="18">
      <c r="A379" s="1529" t="s">
        <v>1622</v>
      </c>
      <c r="B379" s="1529"/>
      <c r="C379" s="1529" t="s">
        <v>1603</v>
      </c>
      <c r="D379" s="1529"/>
      <c r="E379" s="1529"/>
      <c r="F379" s="958"/>
      <c r="G379" s="1529" t="s">
        <v>1778</v>
      </c>
      <c r="H379" s="1529"/>
    </row>
    <row r="380" spans="1:8" ht="18.75" customHeight="1">
      <c r="A380" s="1532" t="s">
        <v>37</v>
      </c>
      <c r="B380" s="1532"/>
      <c r="C380" s="1532" t="s">
        <v>1867</v>
      </c>
      <c r="D380" s="1532"/>
      <c r="E380" s="1532"/>
      <c r="F380" s="958"/>
      <c r="G380" s="1532" t="s">
        <v>39</v>
      </c>
      <c r="H380" s="1532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6">
      <c r="A388" s="597"/>
      <c r="B388" s="597"/>
      <c r="C388" s="1513" t="s">
        <v>235</v>
      </c>
      <c r="D388" s="1513"/>
      <c r="E388" s="1513"/>
      <c r="F388" s="1513"/>
      <c r="G388" s="1513"/>
      <c r="H388" s="1513"/>
    </row>
    <row r="389" spans="1:8" ht="28.8">
      <c r="A389" s="597"/>
      <c r="B389" s="597"/>
      <c r="C389" s="1514" t="s">
        <v>2075</v>
      </c>
      <c r="D389" s="1514"/>
      <c r="E389" s="1514"/>
      <c r="F389" s="1514"/>
      <c r="G389" s="1514"/>
      <c r="H389" s="1514"/>
    </row>
    <row r="390" spans="1:8" ht="25.8">
      <c r="A390" s="830"/>
      <c r="B390" s="830"/>
      <c r="C390" s="1515" t="s">
        <v>237</v>
      </c>
      <c r="D390" s="1515"/>
      <c r="E390" s="1515"/>
      <c r="F390" s="1515"/>
      <c r="G390" s="1515"/>
      <c r="H390" s="1515"/>
    </row>
    <row r="391" spans="1:8" ht="15.6">
      <c r="A391" s="769"/>
      <c r="B391" s="769"/>
      <c r="C391" s="769"/>
      <c r="D391" s="769"/>
      <c r="E391" s="769"/>
      <c r="F391" s="769"/>
      <c r="G391" s="769"/>
      <c r="H391" s="769"/>
    </row>
    <row r="392" spans="1:8" ht="15.6">
      <c r="A392" s="769"/>
      <c r="B392" s="769"/>
      <c r="C392" s="769"/>
      <c r="D392" s="769"/>
      <c r="E392" s="769"/>
      <c r="F392" s="769"/>
      <c r="G392" s="769"/>
      <c r="H392" s="769"/>
    </row>
    <row r="393" spans="1:8" ht="18">
      <c r="A393" s="1527" t="s">
        <v>3</v>
      </c>
      <c r="B393" s="1527" t="s">
        <v>4</v>
      </c>
      <c r="C393" s="1527" t="s">
        <v>5</v>
      </c>
      <c r="D393" s="1527" t="s">
        <v>6</v>
      </c>
      <c r="E393" s="1527" t="s">
        <v>7</v>
      </c>
      <c r="F393" s="1001" t="s">
        <v>8</v>
      </c>
      <c r="G393" s="1001" t="s">
        <v>9</v>
      </c>
      <c r="H393" s="1001" t="s">
        <v>10</v>
      </c>
    </row>
    <row r="394" spans="1:8" ht="18">
      <c r="A394" s="1528"/>
      <c r="B394" s="1528"/>
      <c r="C394" s="1528"/>
      <c r="D394" s="1528"/>
      <c r="E394" s="1528"/>
      <c r="F394" s="1002" t="s">
        <v>11</v>
      </c>
      <c r="G394" s="1002" t="s">
        <v>11</v>
      </c>
      <c r="H394" s="1002" t="s">
        <v>11</v>
      </c>
    </row>
    <row r="395" spans="1:8" ht="18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">
      <c r="A412" s="958"/>
      <c r="B412" s="958"/>
      <c r="C412" s="958"/>
      <c r="D412" s="958"/>
      <c r="E412" s="958"/>
      <c r="F412" s="958"/>
      <c r="G412" s="1532" t="s">
        <v>2077</v>
      </c>
      <c r="H412" s="1532"/>
    </row>
    <row r="413" spans="1:8" ht="18">
      <c r="A413" s="1532" t="s">
        <v>31</v>
      </c>
      <c r="B413" s="1532"/>
      <c r="C413" s="1532" t="s">
        <v>32</v>
      </c>
      <c r="D413" s="1532"/>
      <c r="E413" s="1532"/>
      <c r="F413" s="958"/>
      <c r="G413" s="1532" t="s">
        <v>33</v>
      </c>
      <c r="H413" s="1532"/>
    </row>
    <row r="414" spans="1:8" ht="18">
      <c r="A414" s="958"/>
      <c r="B414" s="958"/>
      <c r="C414" s="958"/>
      <c r="D414" s="958"/>
      <c r="E414" s="958"/>
      <c r="F414" s="958"/>
      <c r="G414" s="958"/>
      <c r="H414" s="958"/>
    </row>
    <row r="415" spans="1:8" ht="18">
      <c r="A415" s="958"/>
      <c r="B415" s="958"/>
      <c r="C415" s="958"/>
      <c r="D415" s="958"/>
      <c r="E415" s="958"/>
      <c r="F415" s="958"/>
      <c r="G415" s="958"/>
      <c r="H415" s="958"/>
    </row>
    <row r="416" spans="1:8" ht="18">
      <c r="A416" s="958"/>
      <c r="B416" s="958"/>
      <c r="C416" s="958"/>
      <c r="D416" s="958"/>
      <c r="E416" s="958"/>
      <c r="F416" s="958"/>
      <c r="G416" s="958"/>
      <c r="H416" s="958"/>
    </row>
    <row r="417" spans="1:17" ht="18">
      <c r="A417" s="1529" t="s">
        <v>1622</v>
      </c>
      <c r="B417" s="1529"/>
      <c r="C417" s="1529" t="s">
        <v>1603</v>
      </c>
      <c r="D417" s="1529"/>
      <c r="E417" s="1529"/>
      <c r="F417" s="958"/>
      <c r="G417" s="1529" t="s">
        <v>1778</v>
      </c>
      <c r="H417" s="1529"/>
    </row>
    <row r="418" spans="1:17" ht="18">
      <c r="A418" s="1532" t="s">
        <v>37</v>
      </c>
      <c r="B418" s="1532"/>
      <c r="C418" s="1532" t="s">
        <v>1604</v>
      </c>
      <c r="D418" s="1532"/>
      <c r="E418" s="1532"/>
      <c r="F418" s="958"/>
      <c r="G418" s="1532" t="s">
        <v>39</v>
      </c>
      <c r="H418" s="1532"/>
    </row>
    <row r="423" spans="1:17" ht="15.6">
      <c r="A423" s="602"/>
      <c r="B423" s="602"/>
      <c r="C423" s="602"/>
      <c r="D423" s="602"/>
      <c r="E423" s="602"/>
      <c r="F423" s="51"/>
      <c r="G423" s="602"/>
      <c r="H423" s="602"/>
    </row>
    <row r="424" spans="1:17" ht="31.2">
      <c r="A424" s="597"/>
      <c r="B424" s="597"/>
      <c r="C424" s="1544" t="s">
        <v>235</v>
      </c>
      <c r="D424" s="1544"/>
      <c r="E424" s="1544"/>
      <c r="F424" s="1544"/>
      <c r="G424" s="1544"/>
      <c r="H424" s="1544"/>
    </row>
    <row r="425" spans="1:17" ht="28.8">
      <c r="A425" s="597"/>
      <c r="B425" s="597"/>
      <c r="C425" s="1514" t="s">
        <v>2063</v>
      </c>
      <c r="D425" s="1514"/>
      <c r="E425" s="1514"/>
      <c r="F425" s="1514"/>
      <c r="G425" s="1514"/>
      <c r="H425" s="1514"/>
    </row>
    <row r="426" spans="1:17" ht="25.8">
      <c r="A426" s="830"/>
      <c r="B426" s="830"/>
      <c r="C426" s="1514" t="s">
        <v>889</v>
      </c>
      <c r="D426" s="1514"/>
      <c r="E426" s="1514"/>
      <c r="F426" s="1514"/>
      <c r="G426" s="1514"/>
      <c r="H426" s="1514"/>
    </row>
    <row r="427" spans="1:17" ht="15.6">
      <c r="A427" s="769"/>
      <c r="B427" s="769"/>
      <c r="C427" s="769"/>
      <c r="D427" s="769"/>
      <c r="E427" s="769"/>
      <c r="F427" s="769"/>
      <c r="G427" s="769"/>
      <c r="H427" s="769"/>
    </row>
    <row r="428" spans="1:17" ht="25.8">
      <c r="A428" s="769"/>
      <c r="B428" s="769"/>
      <c r="C428" s="769"/>
      <c r="D428" s="769"/>
      <c r="E428" s="769"/>
      <c r="F428" s="769"/>
      <c r="G428" s="769"/>
      <c r="H428" s="769"/>
      <c r="J428" s="1570" t="s">
        <v>528</v>
      </c>
      <c r="K428" s="1570"/>
      <c r="L428" s="1570"/>
      <c r="M428" s="1570"/>
      <c r="N428" s="1570"/>
      <c r="O428" s="1570"/>
      <c r="P428" s="1570"/>
      <c r="Q428" s="1570"/>
    </row>
    <row r="429" spans="1:17" ht="25.8">
      <c r="A429" s="1527" t="s">
        <v>3</v>
      </c>
      <c r="B429" s="1527" t="s">
        <v>4</v>
      </c>
      <c r="C429" s="1527" t="s">
        <v>5</v>
      </c>
      <c r="D429" s="1527" t="s">
        <v>6</v>
      </c>
      <c r="E429" s="1527" t="s">
        <v>7</v>
      </c>
      <c r="F429" s="1001" t="s">
        <v>8</v>
      </c>
      <c r="G429" s="1001" t="s">
        <v>9</v>
      </c>
      <c r="H429" s="1001" t="s">
        <v>10</v>
      </c>
      <c r="J429" s="1570" t="s">
        <v>2060</v>
      </c>
      <c r="K429" s="1570"/>
      <c r="L429" s="1570"/>
      <c r="M429" s="1570"/>
      <c r="N429" s="1570"/>
      <c r="O429" s="1570"/>
      <c r="P429" s="1570"/>
      <c r="Q429" s="1570"/>
    </row>
    <row r="430" spans="1:17" ht="18">
      <c r="A430" s="1528"/>
      <c r="B430" s="1528"/>
      <c r="C430" s="1528"/>
      <c r="D430" s="1528"/>
      <c r="E430" s="1528"/>
      <c r="F430" s="1002" t="s">
        <v>11</v>
      </c>
      <c r="G430" s="1002" t="s">
        <v>11</v>
      </c>
      <c r="H430" s="1002" t="s">
        <v>11</v>
      </c>
    </row>
    <row r="431" spans="1:17" ht="18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7.399999999999999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532" t="s">
        <v>2082</v>
      </c>
      <c r="H445" s="1532"/>
      <c r="O445" s="1141">
        <f>11436.25+5645.28+66976.2</f>
        <v>84057.73</v>
      </c>
    </row>
    <row r="446" spans="1:15" ht="18">
      <c r="A446" s="1532" t="s">
        <v>31</v>
      </c>
      <c r="B446" s="1532"/>
      <c r="C446" s="1532" t="s">
        <v>32</v>
      </c>
      <c r="D446" s="1532"/>
      <c r="E446" s="1532"/>
      <c r="F446" s="958"/>
      <c r="G446" s="1532" t="s">
        <v>33</v>
      </c>
      <c r="H446" s="1532"/>
    </row>
    <row r="447" spans="1:15" ht="18">
      <c r="A447" s="958"/>
      <c r="B447" s="958"/>
      <c r="C447" s="958"/>
      <c r="D447" s="958"/>
      <c r="E447" s="958"/>
      <c r="F447" s="958"/>
      <c r="G447" s="958"/>
      <c r="H447" s="958"/>
    </row>
    <row r="448" spans="1:15" ht="18">
      <c r="A448" s="958"/>
      <c r="B448" s="958"/>
      <c r="C448" s="958"/>
      <c r="D448" s="958"/>
      <c r="E448" s="958"/>
      <c r="F448" s="958"/>
      <c r="G448" s="958"/>
      <c r="H448" s="958"/>
    </row>
    <row r="449" spans="1:8" ht="18">
      <c r="A449" s="958"/>
      <c r="B449" s="958"/>
      <c r="C449" s="958"/>
      <c r="D449" s="958"/>
      <c r="E449" s="958"/>
      <c r="F449" s="958"/>
      <c r="G449" s="958"/>
      <c r="H449" s="958"/>
    </row>
    <row r="450" spans="1:8" ht="18">
      <c r="A450" s="1529" t="s">
        <v>1622</v>
      </c>
      <c r="B450" s="1529"/>
      <c r="C450" s="1529" t="s">
        <v>1603</v>
      </c>
      <c r="D450" s="1529"/>
      <c r="E450" s="1529"/>
      <c r="F450" s="958"/>
      <c r="G450" s="1529" t="s">
        <v>1778</v>
      </c>
      <c r="H450" s="1529"/>
    </row>
    <row r="451" spans="1:8" ht="18">
      <c r="A451" s="1532" t="s">
        <v>37</v>
      </c>
      <c r="B451" s="1532"/>
      <c r="C451" s="1532" t="s">
        <v>1604</v>
      </c>
      <c r="D451" s="1532"/>
      <c r="E451" s="1532"/>
      <c r="F451" s="958"/>
      <c r="G451" s="1532" t="s">
        <v>39</v>
      </c>
      <c r="H451" s="1532"/>
    </row>
    <row r="453" spans="1:8" ht="15.6">
      <c r="A453" s="602"/>
      <c r="B453" s="602"/>
      <c r="C453" s="602"/>
      <c r="D453" s="602"/>
      <c r="E453" s="602"/>
      <c r="F453" s="51"/>
      <c r="G453" s="602"/>
      <c r="H453" s="602"/>
    </row>
    <row r="454" spans="1:8" ht="31.2">
      <c r="A454" s="597"/>
      <c r="B454" s="597"/>
      <c r="C454" s="1544" t="s">
        <v>235</v>
      </c>
      <c r="D454" s="1544"/>
      <c r="E454" s="1544"/>
      <c r="F454" s="1544"/>
      <c r="G454" s="1544"/>
      <c r="H454" s="1544"/>
    </row>
    <row r="455" spans="1:8" ht="28.8">
      <c r="A455" s="597"/>
      <c r="B455" s="597"/>
      <c r="C455" s="1514" t="s">
        <v>1763</v>
      </c>
      <c r="D455" s="1514"/>
      <c r="E455" s="1514"/>
      <c r="F455" s="1514"/>
      <c r="G455" s="1514"/>
      <c r="H455" s="1514"/>
    </row>
    <row r="456" spans="1:8" ht="48.75" customHeight="1">
      <c r="A456" s="830"/>
      <c r="B456" s="830"/>
      <c r="C456" s="1514" t="s">
        <v>2061</v>
      </c>
      <c r="D456" s="1514"/>
      <c r="E456" s="1514"/>
      <c r="F456" s="1514"/>
      <c r="G456" s="1514"/>
      <c r="H456" s="1514"/>
    </row>
    <row r="457" spans="1:8" ht="15.6">
      <c r="A457" s="769"/>
      <c r="B457" s="769"/>
      <c r="C457" s="769"/>
      <c r="D457" s="769"/>
      <c r="E457" s="769"/>
      <c r="F457" s="769"/>
      <c r="G457" s="769"/>
      <c r="H457" s="769"/>
    </row>
    <row r="458" spans="1:8" ht="15.6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563" t="s">
        <v>3</v>
      </c>
      <c r="B459" s="1563" t="s">
        <v>4</v>
      </c>
      <c r="C459" s="1563" t="s">
        <v>5</v>
      </c>
      <c r="D459" s="1563" t="s">
        <v>6</v>
      </c>
      <c r="E459" s="1563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564"/>
      <c r="B460" s="1564"/>
      <c r="C460" s="1564"/>
      <c r="D460" s="1564"/>
      <c r="E460" s="1564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562" t="s">
        <v>2129</v>
      </c>
      <c r="H481" s="1562"/>
    </row>
    <row r="482" spans="1:8" ht="20.100000000000001" customHeight="1">
      <c r="A482" s="1562" t="s">
        <v>31</v>
      </c>
      <c r="B482" s="1562"/>
      <c r="C482" s="1562" t="s">
        <v>32</v>
      </c>
      <c r="D482" s="1562"/>
      <c r="E482" s="1562"/>
      <c r="F482" s="1188"/>
      <c r="G482" s="1562" t="s">
        <v>33</v>
      </c>
      <c r="H482" s="1562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565" t="s">
        <v>1622</v>
      </c>
      <c r="B486" s="1565"/>
      <c r="C486" s="1565" t="s">
        <v>1603</v>
      </c>
      <c r="D486" s="1565"/>
      <c r="E486" s="1565"/>
      <c r="F486" s="1188"/>
      <c r="G486" s="1565" t="s">
        <v>1778</v>
      </c>
      <c r="H486" s="1565"/>
    </row>
    <row r="487" spans="1:8" ht="20.100000000000001" customHeight="1">
      <c r="A487" s="1562" t="s">
        <v>37</v>
      </c>
      <c r="B487" s="1562"/>
      <c r="C487" s="1562" t="s">
        <v>1604</v>
      </c>
      <c r="D487" s="1562"/>
      <c r="E487" s="1562"/>
      <c r="F487" s="1188"/>
      <c r="G487" s="1562" t="s">
        <v>39</v>
      </c>
      <c r="H487" s="1562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513" t="s">
        <v>235</v>
      </c>
      <c r="D501" s="1513"/>
      <c r="E501" s="1513"/>
      <c r="F501" s="1513"/>
      <c r="G501" s="1513"/>
      <c r="H501" s="1513"/>
    </row>
    <row r="502" spans="1:8" ht="20.100000000000001" customHeight="1">
      <c r="A502" s="597"/>
      <c r="B502" s="597"/>
      <c r="C502" s="1514" t="s">
        <v>2037</v>
      </c>
      <c r="D502" s="1514"/>
      <c r="E502" s="1514"/>
      <c r="F502" s="1514"/>
      <c r="G502" s="1514"/>
      <c r="H502" s="1514"/>
    </row>
    <row r="503" spans="1:8" ht="20.100000000000001" customHeight="1">
      <c r="A503" s="830"/>
      <c r="B503" s="830"/>
      <c r="C503" s="1515" t="s">
        <v>1078</v>
      </c>
      <c r="D503" s="1515"/>
      <c r="E503" s="1515"/>
      <c r="F503" s="1515"/>
      <c r="G503" s="1515"/>
      <c r="H503" s="1515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527" t="s">
        <v>3</v>
      </c>
      <c r="B506" s="1527" t="s">
        <v>4</v>
      </c>
      <c r="C506" s="1527" t="s">
        <v>5</v>
      </c>
      <c r="D506" s="1527" t="s">
        <v>6</v>
      </c>
      <c r="E506" s="1527" t="s">
        <v>7</v>
      </c>
      <c r="F506" s="1001" t="s">
        <v>8</v>
      </c>
      <c r="G506" s="1001" t="s">
        <v>9</v>
      </c>
      <c r="H506" s="1001" t="s">
        <v>10</v>
      </c>
    </row>
    <row r="507" spans="1:8" ht="18">
      <c r="A507" s="1528"/>
      <c r="B507" s="1528"/>
      <c r="C507" s="1528"/>
      <c r="D507" s="1528"/>
      <c r="E507" s="1528"/>
      <c r="F507" s="1002" t="s">
        <v>11</v>
      </c>
      <c r="G507" s="1002" t="s">
        <v>11</v>
      </c>
      <c r="H507" s="1002" t="s">
        <v>11</v>
      </c>
    </row>
    <row r="508" spans="1:8" ht="18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">
      <c r="A530" s="958"/>
      <c r="B530" s="958"/>
      <c r="C530" s="958"/>
      <c r="D530" s="958"/>
      <c r="E530" s="958"/>
      <c r="F530" s="958"/>
      <c r="G530" s="1532" t="s">
        <v>2035</v>
      </c>
      <c r="H530" s="1532"/>
    </row>
    <row r="531" spans="1:12" ht="18">
      <c r="A531" s="1532" t="s">
        <v>31</v>
      </c>
      <c r="B531" s="1532"/>
      <c r="C531" s="1532" t="s">
        <v>32</v>
      </c>
      <c r="D531" s="1532"/>
      <c r="E531" s="1532"/>
      <c r="F531" s="958"/>
      <c r="G531" s="1532" t="s">
        <v>33</v>
      </c>
      <c r="H531" s="1532"/>
    </row>
    <row r="532" spans="1:12" ht="18">
      <c r="A532" s="958"/>
      <c r="B532" s="958"/>
      <c r="C532" s="958"/>
      <c r="D532" s="958"/>
      <c r="E532" s="958"/>
      <c r="F532" s="958"/>
      <c r="G532" s="958"/>
      <c r="H532" s="958"/>
    </row>
    <row r="533" spans="1:12" ht="18">
      <c r="A533" s="958"/>
      <c r="B533" s="958"/>
      <c r="C533" s="958"/>
      <c r="D533" s="958"/>
      <c r="E533" s="958"/>
      <c r="F533" s="958"/>
      <c r="G533" s="958"/>
      <c r="H533" s="958"/>
    </row>
    <row r="534" spans="1:12" ht="18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529" t="s">
        <v>1622</v>
      </c>
      <c r="B535" s="1529"/>
      <c r="C535" s="1529" t="s">
        <v>1603</v>
      </c>
      <c r="D535" s="1529"/>
      <c r="E535" s="1529"/>
      <c r="F535" s="958"/>
      <c r="G535" s="1529" t="s">
        <v>1778</v>
      </c>
      <c r="H535" s="1529"/>
      <c r="K535" s="1141">
        <f>42*16.5*0.5</f>
        <v>346.5</v>
      </c>
      <c r="L535" s="808">
        <f>16.5*5*2</f>
        <v>165</v>
      </c>
    </row>
    <row r="536" spans="1:12" ht="18">
      <c r="A536" s="1532" t="s">
        <v>37</v>
      </c>
      <c r="B536" s="1532"/>
      <c r="C536" s="1532" t="s">
        <v>1604</v>
      </c>
      <c r="D536" s="1532"/>
      <c r="E536" s="1532"/>
      <c r="F536" s="958"/>
      <c r="G536" s="1532" t="s">
        <v>39</v>
      </c>
      <c r="H536" s="1532"/>
      <c r="K536" s="1140">
        <f>42*16.5</f>
        <v>693</v>
      </c>
      <c r="L536" s="808">
        <f>5*14*8</f>
        <v>560</v>
      </c>
    </row>
    <row r="537" spans="1:12" ht="18">
      <c r="K537" s="1140">
        <f>42*16.5*0.3</f>
        <v>207.9</v>
      </c>
      <c r="L537" s="808">
        <f>(4*5*0.5)*15</f>
        <v>150</v>
      </c>
    </row>
    <row r="538" spans="1:12" ht="15.6">
      <c r="L538" s="808">
        <f>SUM(L534:L537)</f>
        <v>1295</v>
      </c>
    </row>
    <row r="539" spans="1:12" ht="15.6">
      <c r="L539" s="808">
        <v>1595</v>
      </c>
    </row>
    <row r="540" spans="1:12" ht="33.6">
      <c r="A540" s="597"/>
      <c r="B540" s="597"/>
      <c r="C540" s="1513" t="s">
        <v>235</v>
      </c>
      <c r="D540" s="1513"/>
      <c r="E540" s="1513"/>
      <c r="F540" s="1513"/>
      <c r="G540" s="1513"/>
      <c r="H540" s="1513"/>
    </row>
    <row r="541" spans="1:12" ht="33.6">
      <c r="A541" s="597"/>
      <c r="B541" s="597"/>
      <c r="C541" s="1543" t="s">
        <v>310</v>
      </c>
      <c r="D541" s="1543"/>
      <c r="E541" s="1543"/>
      <c r="F541" s="1543"/>
      <c r="G541" s="1543"/>
      <c r="H541" s="1543"/>
    </row>
    <row r="542" spans="1:12" ht="33.6">
      <c r="A542" s="830"/>
      <c r="B542" s="830"/>
      <c r="C542" s="1513" t="s">
        <v>2027</v>
      </c>
      <c r="D542" s="1513"/>
      <c r="E542" s="1513"/>
      <c r="F542" s="1513"/>
      <c r="G542" s="1513"/>
      <c r="H542" s="1513"/>
    </row>
    <row r="543" spans="1:12" ht="15.6">
      <c r="A543" s="769"/>
      <c r="B543" s="769"/>
      <c r="C543" s="769"/>
      <c r="D543" s="769"/>
      <c r="E543" s="769"/>
      <c r="F543" s="769"/>
      <c r="G543" s="769"/>
      <c r="H543" s="769"/>
    </row>
    <row r="544" spans="1:12" ht="15.6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">
      <c r="A545" s="1527" t="s">
        <v>3</v>
      </c>
      <c r="B545" s="1527" t="s">
        <v>4</v>
      </c>
      <c r="C545" s="1527" t="s">
        <v>5</v>
      </c>
      <c r="D545" s="1527" t="s">
        <v>6</v>
      </c>
      <c r="E545" s="1527" t="s">
        <v>7</v>
      </c>
      <c r="F545" s="1001" t="s">
        <v>8</v>
      </c>
      <c r="G545" s="1001" t="s">
        <v>9</v>
      </c>
      <c r="H545" s="1001" t="s">
        <v>10</v>
      </c>
    </row>
    <row r="546" spans="1:8" ht="18">
      <c r="A546" s="1528"/>
      <c r="B546" s="1528"/>
      <c r="C546" s="1528"/>
      <c r="D546" s="1528"/>
      <c r="E546" s="1528"/>
      <c r="F546" s="1002" t="s">
        <v>11</v>
      </c>
      <c r="G546" s="1002" t="s">
        <v>11</v>
      </c>
      <c r="H546" s="1002" t="s">
        <v>11</v>
      </c>
    </row>
    <row r="547" spans="1:8" ht="18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">
      <c r="A591" s="958"/>
      <c r="B591" s="958"/>
      <c r="C591" s="958"/>
      <c r="D591" s="958"/>
      <c r="E591" s="958"/>
      <c r="F591" s="958"/>
      <c r="G591" s="1532" t="s">
        <v>2158</v>
      </c>
      <c r="H591" s="1532"/>
    </row>
    <row r="592" spans="1:8" ht="18">
      <c r="A592" s="1532" t="s">
        <v>31</v>
      </c>
      <c r="B592" s="1532"/>
      <c r="C592" s="1532" t="s">
        <v>32</v>
      </c>
      <c r="D592" s="1532"/>
      <c r="E592" s="1532"/>
      <c r="F592" s="958"/>
      <c r="G592" s="1532" t="s">
        <v>33</v>
      </c>
      <c r="H592" s="1532"/>
    </row>
    <row r="593" spans="1:8" ht="18">
      <c r="A593" s="958"/>
      <c r="B593" s="958"/>
      <c r="C593" s="958"/>
      <c r="D593" s="958"/>
      <c r="E593" s="958"/>
      <c r="F593" s="958"/>
      <c r="G593" s="958"/>
      <c r="H593" s="958"/>
    </row>
    <row r="594" spans="1:8" ht="18">
      <c r="A594" s="958"/>
      <c r="B594" s="958"/>
      <c r="C594" s="958"/>
      <c r="D594" s="958"/>
      <c r="E594" s="958"/>
      <c r="F594" s="958"/>
      <c r="G594" s="958"/>
      <c r="H594" s="958"/>
    </row>
    <row r="595" spans="1:8" ht="18">
      <c r="A595" s="958"/>
      <c r="B595" s="958"/>
      <c r="C595" s="958"/>
      <c r="D595" s="958"/>
      <c r="E595" s="958"/>
      <c r="F595" s="958"/>
      <c r="G595" s="958"/>
      <c r="H595" s="958"/>
    </row>
    <row r="596" spans="1:8" ht="18">
      <c r="A596" s="1529" t="s">
        <v>1622</v>
      </c>
      <c r="B596" s="1529"/>
      <c r="C596" s="1529" t="s">
        <v>1603</v>
      </c>
      <c r="D596" s="1529"/>
      <c r="E596" s="1529"/>
      <c r="F596" s="958"/>
      <c r="G596" s="1529" t="s">
        <v>1778</v>
      </c>
      <c r="H596" s="1529"/>
    </row>
    <row r="597" spans="1:8" ht="18">
      <c r="A597" s="1532" t="s">
        <v>37</v>
      </c>
      <c r="B597" s="1532"/>
      <c r="C597" s="1532" t="s">
        <v>1604</v>
      </c>
      <c r="D597" s="1532"/>
      <c r="E597" s="1532"/>
      <c r="F597" s="958"/>
      <c r="G597" s="1532" t="s">
        <v>39</v>
      </c>
      <c r="H597" s="1532"/>
    </row>
    <row r="598" spans="1:8" ht="18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6">
      <c r="A600" s="602"/>
      <c r="B600" s="602"/>
      <c r="C600" s="602"/>
      <c r="D600" s="602"/>
      <c r="E600" s="602"/>
      <c r="F600" s="51"/>
      <c r="G600" s="602"/>
      <c r="H600" s="602"/>
    </row>
    <row r="601" spans="1:8" ht="31.2">
      <c r="A601" s="597"/>
      <c r="B601" s="597"/>
      <c r="C601" s="1544" t="s">
        <v>235</v>
      </c>
      <c r="D601" s="1544"/>
      <c r="E601" s="1544"/>
      <c r="F601" s="1544"/>
      <c r="G601" s="1544"/>
      <c r="H601" s="1544"/>
    </row>
    <row r="602" spans="1:8" ht="28.8">
      <c r="A602" s="597"/>
      <c r="B602" s="597"/>
      <c r="C602" s="1514" t="s">
        <v>1807</v>
      </c>
      <c r="D602" s="1514"/>
      <c r="E602" s="1514"/>
      <c r="F602" s="1514"/>
      <c r="G602" s="1514"/>
      <c r="H602" s="1514"/>
    </row>
    <row r="603" spans="1:8" ht="25.8">
      <c r="A603" s="830"/>
      <c r="B603" s="830"/>
      <c r="C603" s="1514" t="s">
        <v>2031</v>
      </c>
      <c r="D603" s="1514"/>
      <c r="E603" s="1514"/>
      <c r="F603" s="1514"/>
      <c r="G603" s="1514"/>
      <c r="H603" s="1514"/>
    </row>
    <row r="604" spans="1:8" ht="15.6">
      <c r="A604" s="769"/>
      <c r="B604" s="769"/>
      <c r="C604" s="769"/>
      <c r="D604" s="769"/>
      <c r="E604" s="769"/>
      <c r="F604" s="769"/>
      <c r="G604" s="769"/>
      <c r="H604" s="769"/>
    </row>
    <row r="605" spans="1:8" ht="15.6">
      <c r="A605" s="769"/>
      <c r="B605" s="769"/>
      <c r="C605" s="769"/>
      <c r="D605" s="769"/>
      <c r="E605" s="769"/>
      <c r="F605" s="769"/>
      <c r="G605" s="769"/>
      <c r="H605" s="769"/>
    </row>
    <row r="606" spans="1:8" ht="18">
      <c r="A606" s="1527" t="s">
        <v>3</v>
      </c>
      <c r="B606" s="1527" t="s">
        <v>4</v>
      </c>
      <c r="C606" s="1527" t="s">
        <v>5</v>
      </c>
      <c r="D606" s="1527" t="s">
        <v>6</v>
      </c>
      <c r="E606" s="1527" t="s">
        <v>7</v>
      </c>
      <c r="F606" s="1001" t="s">
        <v>8</v>
      </c>
      <c r="G606" s="1001" t="s">
        <v>9</v>
      </c>
      <c r="H606" s="1001" t="s">
        <v>10</v>
      </c>
    </row>
    <row r="607" spans="1:8" ht="18">
      <c r="A607" s="1528"/>
      <c r="B607" s="1528"/>
      <c r="C607" s="1528"/>
      <c r="D607" s="1528"/>
      <c r="E607" s="1528"/>
      <c r="F607" s="1002" t="s">
        <v>11</v>
      </c>
      <c r="G607" s="1002" t="s">
        <v>11</v>
      </c>
      <c r="H607" s="1002" t="s">
        <v>11</v>
      </c>
    </row>
    <row r="608" spans="1:8" ht="18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6">
      <c r="A624" s="49"/>
      <c r="B624" s="49"/>
      <c r="C624" s="49"/>
      <c r="D624" s="49"/>
      <c r="E624" s="49"/>
      <c r="F624" s="49"/>
      <c r="G624" s="49"/>
      <c r="H624" s="50"/>
    </row>
    <row r="625" spans="1:8" ht="18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7.399999999999999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6">
      <c r="A627" s="49"/>
      <c r="B627" s="49"/>
      <c r="C627" s="49"/>
      <c r="D627" s="49"/>
      <c r="E627" s="49"/>
      <c r="F627" s="49"/>
      <c r="G627" s="49"/>
      <c r="H627" s="50"/>
    </row>
    <row r="628" spans="1:8" ht="18">
      <c r="A628" s="51"/>
      <c r="B628" s="51"/>
      <c r="C628" s="51"/>
      <c r="D628" s="51"/>
      <c r="E628" s="51"/>
      <c r="F628" s="51"/>
      <c r="G628" s="1532" t="s">
        <v>1806</v>
      </c>
      <c r="H628" s="1532"/>
    </row>
    <row r="629" spans="1:8" ht="18">
      <c r="A629" s="1532" t="s">
        <v>31</v>
      </c>
      <c r="B629" s="1532"/>
      <c r="C629" s="1532" t="s">
        <v>32</v>
      </c>
      <c r="D629" s="1532"/>
      <c r="E629" s="1532"/>
      <c r="F629" s="958"/>
      <c r="G629" s="1532" t="s">
        <v>33</v>
      </c>
      <c r="H629" s="1532"/>
    </row>
    <row r="630" spans="1:8" ht="18">
      <c r="A630" s="958"/>
      <c r="B630" s="958"/>
      <c r="C630" s="958"/>
      <c r="D630" s="958"/>
      <c r="E630" s="958"/>
      <c r="F630" s="958"/>
      <c r="G630" s="958"/>
      <c r="H630" s="958"/>
    </row>
    <row r="631" spans="1:8" ht="18">
      <c r="A631" s="958"/>
      <c r="B631" s="958"/>
      <c r="C631" s="958"/>
      <c r="D631" s="958"/>
      <c r="E631" s="958"/>
      <c r="F631" s="958"/>
      <c r="G631" s="958"/>
      <c r="H631" s="958"/>
    </row>
    <row r="632" spans="1:8" ht="18">
      <c r="A632" s="958"/>
      <c r="B632" s="958"/>
      <c r="C632" s="958"/>
      <c r="D632" s="958"/>
      <c r="E632" s="958"/>
      <c r="F632" s="958"/>
      <c r="G632" s="958"/>
      <c r="H632" s="958"/>
    </row>
    <row r="633" spans="1:8" ht="18">
      <c r="A633" s="1529" t="s">
        <v>1622</v>
      </c>
      <c r="B633" s="1529"/>
      <c r="C633" s="1529" t="s">
        <v>1603</v>
      </c>
      <c r="D633" s="1529"/>
      <c r="E633" s="1529"/>
      <c r="F633" s="958"/>
      <c r="G633" s="1529" t="s">
        <v>1661</v>
      </c>
      <c r="H633" s="1529"/>
    </row>
    <row r="634" spans="1:8" ht="18">
      <c r="A634" s="1532" t="s">
        <v>37</v>
      </c>
      <c r="B634" s="1532"/>
      <c r="C634" s="1532" t="s">
        <v>1604</v>
      </c>
      <c r="D634" s="1532"/>
      <c r="E634" s="1532"/>
      <c r="F634" s="958"/>
      <c r="G634" s="1532" t="s">
        <v>39</v>
      </c>
      <c r="H634" s="1532"/>
    </row>
    <row r="644" spans="1:8" ht="28.8">
      <c r="A644" s="597"/>
      <c r="B644" s="597"/>
      <c r="C644" s="1524" t="s">
        <v>1913</v>
      </c>
      <c r="D644" s="1524"/>
      <c r="E644" s="1524"/>
      <c r="F644" s="1524"/>
      <c r="G644" s="1524"/>
      <c r="H644" s="1524"/>
    </row>
    <row r="645" spans="1:8" ht="28.8">
      <c r="A645" s="597"/>
      <c r="B645" s="597"/>
      <c r="C645" s="1545" t="s">
        <v>2026</v>
      </c>
      <c r="D645" s="1545"/>
      <c r="E645" s="1545"/>
      <c r="F645" s="1545"/>
      <c r="G645" s="1545"/>
      <c r="H645" s="1545"/>
    </row>
    <row r="646" spans="1:8" ht="23.4">
      <c r="A646" s="830"/>
      <c r="B646" s="830"/>
      <c r="C646" s="1545" t="s">
        <v>2027</v>
      </c>
      <c r="D646" s="1545"/>
      <c r="E646" s="1545"/>
      <c r="F646" s="1545"/>
      <c r="G646" s="1545"/>
      <c r="H646" s="1545"/>
    </row>
    <row r="647" spans="1:8" ht="15.6">
      <c r="A647" s="769"/>
      <c r="B647" s="769"/>
      <c r="C647" s="769"/>
      <c r="D647" s="769"/>
      <c r="E647" s="769"/>
      <c r="F647" s="769"/>
      <c r="G647" s="769"/>
      <c r="H647" s="769"/>
    </row>
    <row r="648" spans="1:8" ht="16.2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8.600000000000001" thickTop="1">
      <c r="A649" s="1566" t="s">
        <v>3</v>
      </c>
      <c r="B649" s="1568" t="s">
        <v>4</v>
      </c>
      <c r="C649" s="1568" t="s">
        <v>5</v>
      </c>
      <c r="D649" s="1568" t="s">
        <v>6</v>
      </c>
      <c r="E649" s="1568" t="s">
        <v>7</v>
      </c>
      <c r="F649" s="1190" t="s">
        <v>8</v>
      </c>
      <c r="G649" s="1190" t="s">
        <v>9</v>
      </c>
      <c r="H649" s="1191" t="s">
        <v>10</v>
      </c>
    </row>
    <row r="650" spans="1:8" ht="18.600000000000001" thickBot="1">
      <c r="A650" s="1567"/>
      <c r="B650" s="1569"/>
      <c r="C650" s="1569"/>
      <c r="D650" s="1569"/>
      <c r="E650" s="1569"/>
      <c r="F650" s="1211" t="s">
        <v>11</v>
      </c>
      <c r="G650" s="1211" t="s">
        <v>11</v>
      </c>
      <c r="H650" s="1212" t="s">
        <v>11</v>
      </c>
    </row>
    <row r="651" spans="1:8" ht="18.600000000000001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8.600000000000001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19.2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8.600000000000001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8.600000000000001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8.600000000000001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8.600000000000001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2" thickTop="1">
      <c r="A673" s="49"/>
      <c r="B673" s="49"/>
      <c r="C673" s="49"/>
      <c r="D673" s="49"/>
      <c r="E673" s="49"/>
      <c r="F673" s="49"/>
      <c r="G673" s="49"/>
      <c r="H673" s="50"/>
    </row>
    <row r="674" spans="1:8" ht="18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7.399999999999999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6">
      <c r="A676" s="49"/>
      <c r="B676" s="49"/>
      <c r="C676" s="49"/>
      <c r="D676" s="49"/>
      <c r="E676" s="49"/>
      <c r="F676" s="49"/>
      <c r="G676" s="49"/>
      <c r="H676" s="50"/>
    </row>
    <row r="677" spans="1:8" ht="18">
      <c r="A677" s="958"/>
      <c r="B677" s="958"/>
      <c r="C677" s="958"/>
      <c r="D677" s="958"/>
      <c r="E677" s="958"/>
      <c r="F677" s="958"/>
      <c r="G677" s="1532" t="s">
        <v>2169</v>
      </c>
      <c r="H677" s="1532"/>
    </row>
    <row r="678" spans="1:8" ht="18">
      <c r="A678" s="1532" t="s">
        <v>31</v>
      </c>
      <c r="B678" s="1532"/>
      <c r="C678" s="1532" t="s">
        <v>32</v>
      </c>
      <c r="D678" s="1532"/>
      <c r="E678" s="1532"/>
      <c r="F678" s="958"/>
      <c r="G678" s="1532" t="s">
        <v>33</v>
      </c>
      <c r="H678" s="1532"/>
    </row>
    <row r="679" spans="1:8" ht="18">
      <c r="A679" s="958"/>
      <c r="B679" s="958"/>
      <c r="C679" s="958"/>
      <c r="D679" s="958"/>
      <c r="E679" s="958"/>
      <c r="F679" s="958"/>
      <c r="G679" s="958"/>
      <c r="H679" s="958"/>
    </row>
    <row r="680" spans="1:8" ht="18">
      <c r="A680" s="958"/>
      <c r="B680" s="958"/>
      <c r="C680" s="958"/>
      <c r="D680" s="958"/>
      <c r="E680" s="958"/>
      <c r="F680" s="958"/>
      <c r="G680" s="958"/>
      <c r="H680" s="958"/>
    </row>
    <row r="681" spans="1:8" ht="18">
      <c r="A681" s="958"/>
      <c r="B681" s="958"/>
      <c r="C681" s="958"/>
      <c r="D681" s="958"/>
      <c r="E681" s="958"/>
      <c r="F681" s="958"/>
      <c r="G681" s="958"/>
      <c r="H681" s="958"/>
    </row>
    <row r="682" spans="1:8" ht="18">
      <c r="A682" s="1529" t="s">
        <v>1622</v>
      </c>
      <c r="B682" s="1529"/>
      <c r="C682" s="1529" t="s">
        <v>1603</v>
      </c>
      <c r="D682" s="1529"/>
      <c r="E682" s="1529"/>
      <c r="F682" s="958"/>
      <c r="G682" s="1529" t="s">
        <v>1778</v>
      </c>
      <c r="H682" s="1529"/>
    </row>
    <row r="683" spans="1:8" ht="18">
      <c r="A683" s="1532" t="s">
        <v>37</v>
      </c>
      <c r="B683" s="1532"/>
      <c r="C683" s="1532" t="s">
        <v>1604</v>
      </c>
      <c r="D683" s="1532"/>
      <c r="E683" s="1532"/>
      <c r="F683" s="958"/>
      <c r="G683" s="1532" t="s">
        <v>39</v>
      </c>
      <c r="H683" s="1532"/>
    </row>
    <row r="684" spans="1:8" ht="15.6">
      <c r="A684" s="602"/>
      <c r="B684" s="602"/>
      <c r="C684" s="602"/>
      <c r="D684" s="602"/>
      <c r="E684" s="602"/>
      <c r="F684" s="51"/>
      <c r="G684" s="602"/>
      <c r="H684" s="602"/>
    </row>
    <row r="685" spans="1:8" ht="15.6">
      <c r="A685" s="808"/>
      <c r="B685" s="808"/>
      <c r="C685" s="808"/>
      <c r="D685" s="808"/>
      <c r="E685" s="808"/>
      <c r="F685" s="808"/>
      <c r="G685" s="808"/>
      <c r="H685" s="808"/>
    </row>
    <row r="686" spans="1:8" ht="25.8">
      <c r="A686" s="1187"/>
      <c r="B686" s="1187"/>
      <c r="C686" s="1515" t="s">
        <v>1667</v>
      </c>
      <c r="D686" s="1515"/>
      <c r="E686" s="1515"/>
      <c r="F686" s="1515"/>
      <c r="G686" s="1515"/>
      <c r="H686" s="1515"/>
    </row>
    <row r="687" spans="1:8" ht="25.8">
      <c r="A687" s="1187"/>
      <c r="B687" s="1187"/>
      <c r="C687" s="1514" t="s">
        <v>1668</v>
      </c>
      <c r="D687" s="1514"/>
      <c r="E687" s="1514"/>
      <c r="F687" s="1514"/>
      <c r="G687" s="1514"/>
      <c r="H687" s="1514"/>
    </row>
    <row r="688" spans="1:8" ht="25.8">
      <c r="A688" s="1187"/>
      <c r="B688" s="1187"/>
      <c r="C688" s="1514" t="s">
        <v>2025</v>
      </c>
      <c r="D688" s="1514"/>
      <c r="E688" s="1514"/>
      <c r="F688" s="1514"/>
      <c r="G688" s="1514"/>
      <c r="H688" s="1514"/>
    </row>
    <row r="689" spans="1:8" ht="25.8">
      <c r="A689" s="1187"/>
      <c r="B689" s="1187"/>
      <c r="C689" s="1514" t="s">
        <v>889</v>
      </c>
      <c r="D689" s="1514"/>
      <c r="E689" s="1514"/>
      <c r="F689" s="1514"/>
      <c r="G689" s="1514"/>
      <c r="H689" s="1514"/>
    </row>
    <row r="690" spans="1:8" ht="15.6">
      <c r="A690" s="769"/>
      <c r="B690" s="769"/>
      <c r="C690" s="769"/>
      <c r="D690" s="769"/>
      <c r="E690" s="769"/>
      <c r="F690" s="769"/>
      <c r="G690" s="769"/>
      <c r="H690" s="769"/>
    </row>
    <row r="691" spans="1:8" ht="15.6">
      <c r="A691" s="769"/>
      <c r="B691" s="769"/>
      <c r="C691" s="769"/>
      <c r="D691" s="769"/>
      <c r="E691" s="769"/>
      <c r="F691" s="769"/>
      <c r="G691" s="769"/>
      <c r="H691" s="769"/>
    </row>
    <row r="692" spans="1:8" ht="18">
      <c r="A692" s="1527" t="s">
        <v>3</v>
      </c>
      <c r="B692" s="1527" t="s">
        <v>4</v>
      </c>
      <c r="C692" s="1527" t="s">
        <v>5</v>
      </c>
      <c r="D692" s="1527" t="s">
        <v>6</v>
      </c>
      <c r="E692" s="1527" t="s">
        <v>7</v>
      </c>
      <c r="F692" s="1001" t="s">
        <v>8</v>
      </c>
      <c r="G692" s="1001" t="s">
        <v>9</v>
      </c>
      <c r="H692" s="1001" t="s">
        <v>10</v>
      </c>
    </row>
    <row r="693" spans="1:8" ht="18">
      <c r="A693" s="1528"/>
      <c r="B693" s="1528"/>
      <c r="C693" s="1528"/>
      <c r="D693" s="1528"/>
      <c r="E693" s="1528"/>
      <c r="F693" s="1002" t="s">
        <v>11</v>
      </c>
      <c r="G693" s="1002" t="s">
        <v>11</v>
      </c>
      <c r="H693" s="1002" t="s">
        <v>11</v>
      </c>
    </row>
    <row r="694" spans="1:8" ht="18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">
      <c r="A718" s="1031"/>
      <c r="B718" s="1032"/>
      <c r="C718" s="1033"/>
      <c r="D718" s="1033"/>
      <c r="E718" s="1034"/>
      <c r="F718" s="1541" t="s">
        <v>2162</v>
      </c>
      <c r="G718" s="1542"/>
      <c r="H718" s="1046">
        <f>H717*2</f>
        <v>30405650.16</v>
      </c>
    </row>
    <row r="719" spans="1:8" ht="18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">
      <c r="A725" s="958"/>
      <c r="B725" s="958"/>
      <c r="C725" s="958"/>
      <c r="D725" s="958"/>
      <c r="E725" s="958"/>
      <c r="F725" s="958"/>
      <c r="G725" s="1532" t="s">
        <v>2129</v>
      </c>
      <c r="H725" s="1532"/>
    </row>
    <row r="726" spans="1:8" ht="18">
      <c r="A726" s="1532" t="s">
        <v>31</v>
      </c>
      <c r="B726" s="1532"/>
      <c r="C726" s="1532" t="s">
        <v>32</v>
      </c>
      <c r="D726" s="1532"/>
      <c r="E726" s="1532"/>
      <c r="F726" s="958"/>
      <c r="G726" s="1532" t="s">
        <v>33</v>
      </c>
      <c r="H726" s="1532"/>
    </row>
    <row r="727" spans="1:8" ht="18">
      <c r="A727" s="958"/>
      <c r="B727" s="958"/>
      <c r="C727" s="958"/>
      <c r="D727" s="958"/>
      <c r="E727" s="958"/>
      <c r="F727" s="958"/>
      <c r="G727" s="958"/>
      <c r="H727" s="958"/>
    </row>
    <row r="728" spans="1:8" ht="18">
      <c r="A728" s="958"/>
      <c r="B728" s="958"/>
      <c r="C728" s="958"/>
      <c r="D728" s="958"/>
      <c r="E728" s="958"/>
      <c r="F728" s="958"/>
      <c r="G728" s="958"/>
      <c r="H728" s="958"/>
    </row>
    <row r="729" spans="1:8" ht="18">
      <c r="A729" s="958"/>
      <c r="B729" s="958"/>
      <c r="C729" s="958"/>
      <c r="D729" s="958"/>
      <c r="E729" s="958"/>
      <c r="F729" s="958"/>
      <c r="G729" s="958"/>
      <c r="H729" s="958"/>
    </row>
    <row r="730" spans="1:8" ht="18">
      <c r="A730" s="1529" t="s">
        <v>1622</v>
      </c>
      <c r="B730" s="1529"/>
      <c r="C730" s="1529" t="s">
        <v>1603</v>
      </c>
      <c r="D730" s="1529"/>
      <c r="E730" s="1529"/>
      <c r="F730" s="958"/>
      <c r="G730" s="1529" t="s">
        <v>1778</v>
      </c>
      <c r="H730" s="1529"/>
    </row>
    <row r="731" spans="1:8" ht="18">
      <c r="A731" s="1532" t="s">
        <v>37</v>
      </c>
      <c r="B731" s="1532"/>
      <c r="C731" s="1532" t="s">
        <v>1604</v>
      </c>
      <c r="D731" s="1532"/>
      <c r="E731" s="1532"/>
      <c r="F731" s="958"/>
      <c r="G731" s="1532" t="s">
        <v>39</v>
      </c>
      <c r="H731" s="1532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8">
      <c r="A763" s="597"/>
      <c r="B763" s="597"/>
      <c r="C763" s="1524" t="s">
        <v>235</v>
      </c>
      <c r="D763" s="1524"/>
      <c r="E763" s="1524"/>
      <c r="F763" s="1524"/>
      <c r="G763" s="1524"/>
      <c r="H763" s="1524"/>
    </row>
    <row r="764" spans="1:8" ht="28.8">
      <c r="A764" s="597"/>
      <c r="B764" s="597"/>
      <c r="C764" s="1545" t="s">
        <v>2020</v>
      </c>
      <c r="D764" s="1545"/>
      <c r="E764" s="1545"/>
      <c r="F764" s="1545"/>
      <c r="G764" s="1545"/>
      <c r="H764" s="1545"/>
    </row>
    <row r="765" spans="1:8" ht="23.4">
      <c r="A765" s="830"/>
      <c r="B765" s="830"/>
      <c r="C765" s="1535" t="s">
        <v>466</v>
      </c>
      <c r="D765" s="1535"/>
      <c r="E765" s="1535"/>
      <c r="F765" s="1535"/>
      <c r="G765" s="1535"/>
      <c r="H765" s="1535"/>
    </row>
    <row r="766" spans="1:8" ht="15.6">
      <c r="A766" s="769"/>
      <c r="B766" s="769"/>
      <c r="C766" s="769"/>
      <c r="D766" s="769"/>
      <c r="E766" s="769"/>
      <c r="F766" s="769"/>
      <c r="G766" s="769"/>
      <c r="H766" s="769"/>
    </row>
    <row r="767" spans="1:8" ht="15.6">
      <c r="A767" s="769"/>
      <c r="B767" s="769"/>
      <c r="C767" s="769"/>
      <c r="D767" s="769"/>
      <c r="E767" s="769"/>
      <c r="F767" s="769"/>
      <c r="G767" s="769"/>
      <c r="H767" s="769"/>
    </row>
    <row r="768" spans="1:8" ht="15.6">
      <c r="A768" s="1516" t="s">
        <v>3</v>
      </c>
      <c r="B768" s="1516" t="s">
        <v>4</v>
      </c>
      <c r="C768" s="1516" t="s">
        <v>5</v>
      </c>
      <c r="D768" s="1516" t="s">
        <v>6</v>
      </c>
      <c r="E768" s="1516" t="s">
        <v>7</v>
      </c>
      <c r="F768" s="770" t="s">
        <v>8</v>
      </c>
      <c r="G768" s="770" t="s">
        <v>9</v>
      </c>
      <c r="H768" s="770" t="s">
        <v>10</v>
      </c>
    </row>
    <row r="769" spans="1:8" ht="15.6">
      <c r="A769" s="1517"/>
      <c r="B769" s="1517"/>
      <c r="C769" s="1517"/>
      <c r="D769" s="1517"/>
      <c r="E769" s="1517"/>
      <c r="F769" s="771" t="s">
        <v>11</v>
      </c>
      <c r="G769" s="771" t="s">
        <v>11</v>
      </c>
      <c r="H769" s="771" t="s">
        <v>11</v>
      </c>
    </row>
    <row r="770" spans="1:8" ht="15.6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6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6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6">
      <c r="A773" s="786"/>
      <c r="B773" s="969"/>
      <c r="C773" s="779"/>
      <c r="D773" s="780"/>
      <c r="E773" s="780"/>
      <c r="F773" s="788"/>
      <c r="G773" s="788"/>
      <c r="H773" s="971"/>
    </row>
    <row r="774" spans="1:8" ht="15.6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6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6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6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6">
      <c r="A778" s="790"/>
      <c r="B778" s="777"/>
      <c r="C778" s="788"/>
      <c r="D778" s="780"/>
      <c r="E778" s="780"/>
      <c r="F778" s="788"/>
      <c r="G778" s="788"/>
      <c r="H778" s="789"/>
    </row>
    <row r="779" spans="1:8" ht="15.6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6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6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6">
      <c r="A782" s="820"/>
      <c r="B782" s="821"/>
      <c r="C782" s="822"/>
      <c r="D782" s="822"/>
      <c r="E782" s="823"/>
      <c r="F782" s="819"/>
      <c r="G782" s="824"/>
      <c r="H782" s="827"/>
    </row>
    <row r="783" spans="1:8" ht="15.6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6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6">
      <c r="A785" s="49"/>
      <c r="B785" s="49"/>
      <c r="C785" s="49"/>
      <c r="D785" s="49"/>
      <c r="E785" s="49"/>
      <c r="F785" s="49"/>
      <c r="G785" s="49"/>
      <c r="H785" s="50"/>
    </row>
    <row r="786" spans="1:8" ht="18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7.399999999999999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6">
      <c r="A788" s="49"/>
      <c r="B788" s="49"/>
      <c r="C788" s="49"/>
      <c r="D788" s="49"/>
      <c r="E788" s="49"/>
      <c r="F788" s="49"/>
      <c r="G788" s="49"/>
      <c r="H788" s="50"/>
    </row>
    <row r="789" spans="1:8" ht="18">
      <c r="A789" s="51"/>
      <c r="B789" s="51"/>
      <c r="C789" s="51"/>
      <c r="D789" s="51"/>
      <c r="E789" s="51"/>
      <c r="F789" s="51"/>
      <c r="G789" s="1532" t="s">
        <v>2006</v>
      </c>
      <c r="H789" s="1532"/>
    </row>
    <row r="790" spans="1:8" ht="18">
      <c r="A790" s="1532" t="s">
        <v>31</v>
      </c>
      <c r="B790" s="1532"/>
      <c r="C790" s="1532" t="s">
        <v>32</v>
      </c>
      <c r="D790" s="1532"/>
      <c r="E790" s="1532"/>
      <c r="F790" s="958"/>
      <c r="G790" s="1532" t="s">
        <v>33</v>
      </c>
      <c r="H790" s="1532"/>
    </row>
    <row r="791" spans="1:8" ht="18">
      <c r="A791" s="958"/>
      <c r="B791" s="958"/>
      <c r="C791" s="958"/>
      <c r="D791" s="958"/>
      <c r="E791" s="958"/>
      <c r="F791" s="958"/>
      <c r="G791" s="958"/>
      <c r="H791" s="958"/>
    </row>
    <row r="792" spans="1:8" ht="18">
      <c r="A792" s="958"/>
      <c r="B792" s="958"/>
      <c r="C792" s="958"/>
      <c r="D792" s="958"/>
      <c r="E792" s="958"/>
      <c r="F792" s="958"/>
      <c r="G792" s="958"/>
      <c r="H792" s="958"/>
    </row>
    <row r="793" spans="1:8" ht="18">
      <c r="A793" s="958"/>
      <c r="B793" s="958"/>
      <c r="C793" s="958"/>
      <c r="D793" s="958"/>
      <c r="E793" s="958"/>
      <c r="F793" s="958"/>
      <c r="G793" s="958"/>
      <c r="H793" s="958"/>
    </row>
    <row r="794" spans="1:8" ht="18">
      <c r="A794" s="1529" t="s">
        <v>1622</v>
      </c>
      <c r="B794" s="1529"/>
      <c r="C794" s="1529" t="s">
        <v>1603</v>
      </c>
      <c r="D794" s="1529"/>
      <c r="E794" s="1529"/>
      <c r="F794" s="958"/>
      <c r="G794" s="1529" t="s">
        <v>1661</v>
      </c>
      <c r="H794" s="1529"/>
    </row>
    <row r="795" spans="1:8" ht="18">
      <c r="A795" s="1532" t="s">
        <v>37</v>
      </c>
      <c r="B795" s="1532"/>
      <c r="C795" s="1532" t="s">
        <v>1604</v>
      </c>
      <c r="D795" s="1532"/>
      <c r="E795" s="1532"/>
      <c r="F795" s="958"/>
      <c r="G795" s="1532" t="s">
        <v>39</v>
      </c>
      <c r="H795" s="1532"/>
    </row>
    <row r="803" spans="1:8" ht="15.6">
      <c r="A803" s="808"/>
      <c r="B803" s="808"/>
      <c r="C803" s="808"/>
      <c r="D803" s="808"/>
      <c r="E803" s="808"/>
      <c r="F803" s="808"/>
      <c r="G803" s="808"/>
      <c r="H803" s="808"/>
    </row>
    <row r="804" spans="1:8" ht="28.8">
      <c r="A804" s="597"/>
      <c r="B804" s="597"/>
      <c r="C804" s="1524" t="s">
        <v>235</v>
      </c>
      <c r="D804" s="1524"/>
      <c r="E804" s="1524"/>
      <c r="F804" s="1524"/>
      <c r="G804" s="1524"/>
      <c r="H804" s="1524"/>
    </row>
    <row r="805" spans="1:8" ht="28.8">
      <c r="A805" s="597"/>
      <c r="B805" s="597"/>
      <c r="C805" s="1524" t="s">
        <v>1366</v>
      </c>
      <c r="D805" s="1524"/>
      <c r="E805" s="1524"/>
      <c r="F805" s="1524"/>
      <c r="G805" s="1524"/>
      <c r="H805" s="1524"/>
    </row>
    <row r="806" spans="1:8" ht="21">
      <c r="A806" s="830"/>
      <c r="B806" s="830"/>
      <c r="C806" s="1536" t="s">
        <v>286</v>
      </c>
      <c r="D806" s="1536"/>
      <c r="E806" s="1536"/>
      <c r="F806" s="1536"/>
      <c r="G806" s="1536"/>
      <c r="H806" s="1536"/>
    </row>
    <row r="807" spans="1:8" ht="15.6">
      <c r="A807" s="769"/>
      <c r="B807" s="769"/>
      <c r="C807" s="769"/>
      <c r="D807" s="769"/>
      <c r="E807" s="769"/>
      <c r="F807" s="769"/>
      <c r="G807" s="769"/>
      <c r="H807" s="769"/>
    </row>
    <row r="808" spans="1:8" ht="15.6">
      <c r="A808" s="769"/>
      <c r="B808" s="769"/>
      <c r="C808" s="769"/>
      <c r="D808" s="769"/>
      <c r="E808" s="769"/>
      <c r="F808" s="769"/>
      <c r="G808" s="769"/>
      <c r="H808" s="769"/>
    </row>
    <row r="809" spans="1:8" ht="18">
      <c r="A809" s="1527" t="s">
        <v>3</v>
      </c>
      <c r="B809" s="1527" t="s">
        <v>4</v>
      </c>
      <c r="C809" s="1527" t="s">
        <v>5</v>
      </c>
      <c r="D809" s="1527" t="s">
        <v>6</v>
      </c>
      <c r="E809" s="1527" t="s">
        <v>7</v>
      </c>
      <c r="F809" s="1001" t="s">
        <v>8</v>
      </c>
      <c r="G809" s="1001" t="s">
        <v>9</v>
      </c>
      <c r="H809" s="1001" t="s">
        <v>10</v>
      </c>
    </row>
    <row r="810" spans="1:8" ht="18">
      <c r="A810" s="1528"/>
      <c r="B810" s="1528"/>
      <c r="C810" s="1528"/>
      <c r="D810" s="1528"/>
      <c r="E810" s="1528"/>
      <c r="F810" s="1002" t="s">
        <v>11</v>
      </c>
      <c r="G810" s="1002" t="s">
        <v>11</v>
      </c>
      <c r="H810" s="1002" t="s">
        <v>11</v>
      </c>
    </row>
    <row r="811" spans="1:8" ht="18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">
      <c r="A830" s="958"/>
      <c r="B830" s="958"/>
      <c r="C830" s="958"/>
      <c r="D830" s="958"/>
      <c r="E830" s="958"/>
      <c r="F830" s="958"/>
      <c r="G830" s="1532" t="s">
        <v>2010</v>
      </c>
      <c r="H830" s="1532"/>
    </row>
    <row r="831" spans="1:8" ht="18">
      <c r="A831" s="1532" t="s">
        <v>31</v>
      </c>
      <c r="B831" s="1532"/>
      <c r="C831" s="1532" t="s">
        <v>32</v>
      </c>
      <c r="D831" s="1532"/>
      <c r="E831" s="1532"/>
      <c r="F831" s="958"/>
      <c r="G831" s="1532" t="s">
        <v>33</v>
      </c>
      <c r="H831" s="1532"/>
    </row>
    <row r="832" spans="1:8" ht="18">
      <c r="A832" s="958"/>
      <c r="B832" s="958"/>
      <c r="C832" s="958"/>
      <c r="D832" s="958"/>
      <c r="E832" s="958"/>
      <c r="F832" s="958"/>
      <c r="G832" s="958"/>
      <c r="H832" s="958"/>
    </row>
    <row r="833" spans="1:8" ht="18">
      <c r="A833" s="958"/>
      <c r="B833" s="958"/>
      <c r="C833" s="958"/>
      <c r="D833" s="958"/>
      <c r="E833" s="958"/>
      <c r="F833" s="958"/>
      <c r="G833" s="958"/>
      <c r="H833" s="958"/>
    </row>
    <row r="834" spans="1:8" ht="18">
      <c r="A834" s="958"/>
      <c r="B834" s="958"/>
      <c r="C834" s="958"/>
      <c r="D834" s="958"/>
      <c r="E834" s="958"/>
      <c r="F834" s="958"/>
      <c r="G834" s="958"/>
      <c r="H834" s="958"/>
    </row>
    <row r="835" spans="1:8" ht="18">
      <c r="A835" s="1529" t="s">
        <v>1622</v>
      </c>
      <c r="B835" s="1529"/>
      <c r="C835" s="1529" t="s">
        <v>1603</v>
      </c>
      <c r="D835" s="1529"/>
      <c r="E835" s="1529"/>
      <c r="F835" s="958"/>
      <c r="G835" s="1529" t="s">
        <v>1661</v>
      </c>
      <c r="H835" s="1529"/>
    </row>
    <row r="836" spans="1:8" ht="18">
      <c r="A836" s="1532" t="s">
        <v>37</v>
      </c>
      <c r="B836" s="1532"/>
      <c r="C836" s="1532" t="s">
        <v>1604</v>
      </c>
      <c r="D836" s="1532"/>
      <c r="E836" s="1532"/>
      <c r="F836" s="958"/>
      <c r="G836" s="1532" t="s">
        <v>39</v>
      </c>
      <c r="H836" s="1532"/>
    </row>
    <row r="837" spans="1:8" ht="18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8">
      <c r="A843" s="597"/>
      <c r="B843" s="597"/>
      <c r="C843" s="1524" t="s">
        <v>235</v>
      </c>
      <c r="D843" s="1524"/>
      <c r="E843" s="1524"/>
      <c r="F843" s="1524"/>
      <c r="G843" s="1524"/>
      <c r="H843" s="1524"/>
    </row>
    <row r="844" spans="1:8" ht="28.8">
      <c r="A844" s="597"/>
      <c r="B844" s="597"/>
      <c r="C844" s="1545" t="s">
        <v>2234</v>
      </c>
      <c r="D844" s="1545"/>
      <c r="E844" s="1545"/>
      <c r="F844" s="1545"/>
      <c r="G844" s="1545"/>
      <c r="H844" s="1545"/>
    </row>
    <row r="845" spans="1:8" ht="23.4">
      <c r="A845" s="830"/>
      <c r="B845" s="830"/>
      <c r="C845" s="1535" t="s">
        <v>889</v>
      </c>
      <c r="D845" s="1535"/>
      <c r="E845" s="1535"/>
      <c r="F845" s="1535"/>
      <c r="G845" s="1535"/>
      <c r="H845" s="1535"/>
    </row>
    <row r="846" spans="1:8" ht="15.6">
      <c r="A846" s="769"/>
      <c r="B846" s="769"/>
      <c r="C846" s="769"/>
      <c r="D846" s="769"/>
      <c r="E846" s="769"/>
      <c r="F846" s="769"/>
      <c r="G846" s="769"/>
      <c r="H846" s="769"/>
    </row>
    <row r="847" spans="1:8" ht="15.6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563" t="s">
        <v>3</v>
      </c>
      <c r="B848" s="1563" t="s">
        <v>4</v>
      </c>
      <c r="C848" s="1563" t="s">
        <v>5</v>
      </c>
      <c r="D848" s="1563" t="s">
        <v>6</v>
      </c>
      <c r="E848" s="1563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564"/>
      <c r="B849" s="1564"/>
      <c r="C849" s="1564"/>
      <c r="D849" s="1564"/>
      <c r="E849" s="1564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366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2232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2233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562" t="s">
        <v>2231</v>
      </c>
      <c r="H872" s="1562"/>
    </row>
    <row r="873" spans="1:8" ht="21">
      <c r="A873" s="1562" t="s">
        <v>31</v>
      </c>
      <c r="B873" s="1562"/>
      <c r="C873" s="1562" t="s">
        <v>32</v>
      </c>
      <c r="D873" s="1562"/>
      <c r="E873" s="1562"/>
      <c r="F873" s="1188"/>
      <c r="G873" s="1562" t="s">
        <v>33</v>
      </c>
      <c r="H873" s="1562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565" t="s">
        <v>1622</v>
      </c>
      <c r="B877" s="1565"/>
      <c r="C877" s="1565" t="s">
        <v>1603</v>
      </c>
      <c r="D877" s="1565"/>
      <c r="E877" s="1565"/>
      <c r="F877" s="1188"/>
      <c r="G877" s="1565" t="s">
        <v>1778</v>
      </c>
      <c r="H877" s="1565"/>
    </row>
    <row r="878" spans="1:8" ht="21">
      <c r="A878" s="1562" t="s">
        <v>37</v>
      </c>
      <c r="B878" s="1562"/>
      <c r="C878" s="1562" t="s">
        <v>1604</v>
      </c>
      <c r="D878" s="1562"/>
      <c r="E878" s="1562"/>
      <c r="F878" s="1188"/>
      <c r="G878" s="1562" t="s">
        <v>39</v>
      </c>
      <c r="H878" s="1562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4.6">
      <c r="A889" s="1078"/>
      <c r="B889" s="1079"/>
      <c r="C889" s="1554" t="s">
        <v>235</v>
      </c>
      <c r="D889" s="1554"/>
      <c r="E889" s="1554"/>
      <c r="F889" s="1554"/>
      <c r="G889" s="1554"/>
      <c r="H889" s="1554"/>
    </row>
    <row r="890" spans="1:8" ht="24.6">
      <c r="A890" s="1078"/>
      <c r="B890" s="1078"/>
      <c r="C890" s="1554" t="s">
        <v>1864</v>
      </c>
      <c r="D890" s="1554"/>
      <c r="E890" s="1554"/>
      <c r="F890" s="1554"/>
      <c r="G890" s="1554"/>
      <c r="H890" s="1554"/>
    </row>
    <row r="891" spans="1:8" ht="24.6">
      <c r="A891" s="1078"/>
      <c r="B891" s="1078"/>
      <c r="C891" s="1554" t="s">
        <v>1301</v>
      </c>
      <c r="D891" s="1554"/>
      <c r="E891" s="1554"/>
      <c r="F891" s="1554"/>
      <c r="G891" s="1554"/>
      <c r="H891" s="1554"/>
    </row>
    <row r="892" spans="1:8" ht="24.6">
      <c r="A892" s="1078"/>
      <c r="B892" s="1078"/>
      <c r="C892" s="1554" t="s">
        <v>507</v>
      </c>
      <c r="D892" s="1554"/>
      <c r="E892" s="1554"/>
      <c r="F892" s="1554"/>
      <c r="G892" s="1554"/>
      <c r="H892" s="1554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7.399999999999999">
      <c r="A894" s="1552" t="s">
        <v>3</v>
      </c>
      <c r="B894" s="1552" t="s">
        <v>4</v>
      </c>
      <c r="C894" s="1552" t="s">
        <v>5</v>
      </c>
      <c r="D894" s="1552" t="s">
        <v>6</v>
      </c>
      <c r="E894" s="1552" t="s">
        <v>7</v>
      </c>
      <c r="F894" s="1087" t="s">
        <v>8</v>
      </c>
      <c r="G894" s="1087" t="s">
        <v>9</v>
      </c>
      <c r="H894" s="1087" t="s">
        <v>10</v>
      </c>
    </row>
    <row r="895" spans="1:8" ht="17.399999999999999">
      <c r="A895" s="1553"/>
      <c r="B895" s="1553"/>
      <c r="C895" s="1553"/>
      <c r="D895" s="1553"/>
      <c r="E895" s="1553"/>
      <c r="F895" s="1088" t="s">
        <v>11</v>
      </c>
      <c r="G895" s="1088" t="s">
        <v>11</v>
      </c>
      <c r="H895" s="1088" t="s">
        <v>11</v>
      </c>
    </row>
    <row r="896" spans="1:8" ht="17.399999999999999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7.399999999999999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7.399999999999999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7.399999999999999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7.399999999999999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7.399999999999999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7.399999999999999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7.399999999999999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7.399999999999999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7.399999999999999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7.399999999999999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7.399999999999999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7.399999999999999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7.399999999999999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7.399999999999999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7.399999999999999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7.399999999999999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7.399999999999999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7.399999999999999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7.399999999999999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7.399999999999999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8.600000000000001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399999999999999">
      <c r="A923" s="1124"/>
      <c r="B923" s="1124"/>
      <c r="C923" s="1124"/>
      <c r="D923" s="1124"/>
      <c r="E923" s="1124"/>
      <c r="F923" s="1124"/>
      <c r="G923" s="1546" t="s">
        <v>1995</v>
      </c>
      <c r="H923" s="1546"/>
    </row>
    <row r="924" spans="1:8" ht="20.399999999999999">
      <c r="A924" s="1546" t="s">
        <v>234</v>
      </c>
      <c r="B924" s="1546"/>
      <c r="C924" s="1546" t="s">
        <v>32</v>
      </c>
      <c r="D924" s="1546"/>
      <c r="E924" s="1546"/>
      <c r="F924" s="1124"/>
      <c r="G924" s="1546" t="s">
        <v>33</v>
      </c>
      <c r="H924" s="1546"/>
    </row>
    <row r="925" spans="1:8" ht="20.399999999999999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399999999999999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399999999999999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1">
      <c r="A928" s="1547" t="s">
        <v>1822</v>
      </c>
      <c r="B928" s="1547"/>
      <c r="C928" s="1547" t="s">
        <v>1134</v>
      </c>
      <c r="D928" s="1547"/>
      <c r="E928" s="1547"/>
      <c r="F928" s="1124"/>
      <c r="G928" s="1547" t="s">
        <v>1661</v>
      </c>
      <c r="H928" s="1547"/>
    </row>
    <row r="929" spans="1:8" ht="20.399999999999999">
      <c r="A929" s="1546" t="s">
        <v>37</v>
      </c>
      <c r="B929" s="1546"/>
      <c r="C929" s="1546" t="s">
        <v>1867</v>
      </c>
      <c r="D929" s="1546"/>
      <c r="E929" s="1546"/>
      <c r="F929" s="1124"/>
      <c r="G929" s="1546" t="s">
        <v>39</v>
      </c>
      <c r="H929" s="1546"/>
    </row>
    <row r="930" spans="1:8" ht="17.399999999999999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8">
      <c r="A936" s="597"/>
      <c r="B936" s="597"/>
      <c r="C936" s="1524" t="s">
        <v>235</v>
      </c>
      <c r="D936" s="1524"/>
      <c r="E936" s="1524"/>
      <c r="F936" s="1524"/>
      <c r="G936" s="1524"/>
      <c r="H936" s="1524"/>
    </row>
    <row r="937" spans="1:8" ht="28.8">
      <c r="A937" s="597"/>
      <c r="B937" s="597"/>
      <c r="C937" s="1545" t="s">
        <v>1984</v>
      </c>
      <c r="D937" s="1545"/>
      <c r="E937" s="1545"/>
      <c r="F937" s="1545"/>
      <c r="G937" s="1545"/>
      <c r="H937" s="1545"/>
    </row>
    <row r="938" spans="1:8" ht="23.4">
      <c r="A938" s="830"/>
      <c r="B938" s="830"/>
      <c r="C938" s="1535" t="s">
        <v>1078</v>
      </c>
      <c r="D938" s="1535"/>
      <c r="E938" s="1535"/>
      <c r="F938" s="1535"/>
      <c r="G938" s="1535"/>
      <c r="H938" s="1535"/>
    </row>
    <row r="939" spans="1:8" ht="15.6">
      <c r="A939" s="769"/>
      <c r="B939" s="769"/>
      <c r="C939" s="769"/>
      <c r="D939" s="769"/>
      <c r="E939" s="769"/>
      <c r="F939" s="769"/>
      <c r="G939" s="769"/>
      <c r="H939" s="769"/>
    </row>
    <row r="940" spans="1:8" ht="15.6">
      <c r="A940" s="769"/>
      <c r="B940" s="769"/>
      <c r="C940" s="769"/>
      <c r="D940" s="769"/>
      <c r="E940" s="769"/>
      <c r="F940" s="769"/>
      <c r="G940" s="769"/>
      <c r="H940" s="769"/>
    </row>
    <row r="941" spans="1:8" ht="15.6">
      <c r="A941" s="1516" t="s">
        <v>3</v>
      </c>
      <c r="B941" s="1516" t="s">
        <v>4</v>
      </c>
      <c r="C941" s="1516" t="s">
        <v>5</v>
      </c>
      <c r="D941" s="1516" t="s">
        <v>6</v>
      </c>
      <c r="E941" s="1516" t="s">
        <v>7</v>
      </c>
      <c r="F941" s="770" t="s">
        <v>8</v>
      </c>
      <c r="G941" s="770" t="s">
        <v>9</v>
      </c>
      <c r="H941" s="770" t="s">
        <v>10</v>
      </c>
    </row>
    <row r="942" spans="1:8" ht="15.6">
      <c r="A942" s="1517"/>
      <c r="B942" s="1517"/>
      <c r="C942" s="1517"/>
      <c r="D942" s="1517"/>
      <c r="E942" s="1517"/>
      <c r="F942" s="771" t="s">
        <v>11</v>
      </c>
      <c r="G942" s="771" t="s">
        <v>11</v>
      </c>
      <c r="H942" s="771" t="s">
        <v>11</v>
      </c>
    </row>
    <row r="943" spans="1:8" ht="15.6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6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6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6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6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6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6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6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6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6">
      <c r="A952" s="790"/>
      <c r="B952" s="777"/>
      <c r="C952" s="788"/>
      <c r="D952" s="780"/>
      <c r="E952" s="780"/>
      <c r="F952" s="788"/>
      <c r="G952" s="788"/>
      <c r="H952" s="789"/>
    </row>
    <row r="953" spans="1:10" ht="15.6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6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6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6">
      <c r="A956" s="820"/>
      <c r="B956" s="821"/>
      <c r="C956" s="822"/>
      <c r="D956" s="822"/>
      <c r="E956" s="823"/>
      <c r="F956" s="819"/>
      <c r="G956" s="824"/>
      <c r="H956" s="827"/>
    </row>
    <row r="957" spans="1:10" ht="15.6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6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6">
      <c r="A959" s="49"/>
      <c r="B959" s="49"/>
      <c r="C959" s="49"/>
      <c r="D959" s="49"/>
      <c r="E959" s="49"/>
      <c r="F959" s="49"/>
      <c r="G959" s="49"/>
      <c r="H959" s="50"/>
    </row>
    <row r="960" spans="1:10" ht="18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7.399999999999999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6">
      <c r="A962" s="49"/>
      <c r="B962" s="49"/>
      <c r="C962" s="49"/>
      <c r="D962" s="49"/>
      <c r="E962" s="49"/>
      <c r="F962" s="49"/>
      <c r="G962" s="49"/>
      <c r="H962" s="50"/>
    </row>
    <row r="963" spans="1:8" ht="18">
      <c r="A963" s="51"/>
      <c r="B963" s="51"/>
      <c r="C963" s="51"/>
      <c r="D963" s="51"/>
      <c r="E963" s="51"/>
      <c r="F963" s="51"/>
      <c r="G963" s="1532" t="s">
        <v>1999</v>
      </c>
      <c r="H963" s="1532"/>
    </row>
    <row r="964" spans="1:8" ht="18">
      <c r="A964" s="1532" t="s">
        <v>31</v>
      </c>
      <c r="B964" s="1532"/>
      <c r="C964" s="1532" t="s">
        <v>32</v>
      </c>
      <c r="D964" s="1532"/>
      <c r="E964" s="1532"/>
      <c r="F964" s="958"/>
      <c r="G964" s="1532" t="s">
        <v>33</v>
      </c>
      <c r="H964" s="1532"/>
    </row>
    <row r="965" spans="1:8" ht="18">
      <c r="A965" s="958"/>
      <c r="B965" s="958"/>
      <c r="C965" s="958"/>
      <c r="D965" s="958"/>
      <c r="E965" s="958"/>
      <c r="F965" s="958"/>
      <c r="G965" s="958"/>
      <c r="H965" s="958"/>
    </row>
    <row r="966" spans="1:8" ht="18">
      <c r="A966" s="958"/>
      <c r="B966" s="958"/>
      <c r="C966" s="958"/>
      <c r="D966" s="958"/>
      <c r="E966" s="958"/>
      <c r="F966" s="958"/>
      <c r="G966" s="958"/>
      <c r="H966" s="958"/>
    </row>
    <row r="967" spans="1:8" ht="18">
      <c r="A967" s="958"/>
      <c r="B967" s="958"/>
      <c r="C967" s="958"/>
      <c r="D967" s="958"/>
      <c r="E967" s="958"/>
      <c r="F967" s="958"/>
      <c r="G967" s="958"/>
      <c r="H967" s="958"/>
    </row>
    <row r="968" spans="1:8" ht="18">
      <c r="A968" s="1529" t="s">
        <v>1622</v>
      </c>
      <c r="B968" s="1529"/>
      <c r="C968" s="1529" t="s">
        <v>1603</v>
      </c>
      <c r="D968" s="1529"/>
      <c r="E968" s="1529"/>
      <c r="F968" s="958"/>
      <c r="G968" s="1529" t="s">
        <v>1661</v>
      </c>
      <c r="H968" s="1529"/>
    </row>
    <row r="969" spans="1:8" ht="18">
      <c r="A969" s="1532" t="s">
        <v>37</v>
      </c>
      <c r="B969" s="1532"/>
      <c r="C969" s="1532" t="s">
        <v>1604</v>
      </c>
      <c r="D969" s="1532"/>
      <c r="E969" s="1532"/>
      <c r="F969" s="958"/>
      <c r="G969" s="1532" t="s">
        <v>39</v>
      </c>
      <c r="H969" s="1532"/>
    </row>
    <row r="979" spans="1:8" ht="28.8">
      <c r="A979" s="597"/>
      <c r="B979" s="597"/>
      <c r="C979" s="1524" t="s">
        <v>235</v>
      </c>
      <c r="D979" s="1524"/>
      <c r="E979" s="1524"/>
      <c r="F979" s="1524"/>
      <c r="G979" s="1524"/>
      <c r="H979" s="1524"/>
    </row>
    <row r="980" spans="1:8" ht="28.8">
      <c r="A980" s="597"/>
      <c r="B980" s="597"/>
      <c r="C980" s="1545" t="s">
        <v>1982</v>
      </c>
      <c r="D980" s="1545"/>
      <c r="E980" s="1545"/>
      <c r="F980" s="1545"/>
      <c r="G980" s="1545"/>
      <c r="H980" s="1545"/>
    </row>
    <row r="981" spans="1:8" ht="23.4">
      <c r="A981" s="830"/>
      <c r="B981" s="830"/>
      <c r="C981" s="1535" t="s">
        <v>466</v>
      </c>
      <c r="D981" s="1535"/>
      <c r="E981" s="1535"/>
      <c r="F981" s="1535"/>
      <c r="G981" s="1535"/>
      <c r="H981" s="1535"/>
    </row>
    <row r="982" spans="1:8" ht="15.6">
      <c r="A982" s="769"/>
      <c r="B982" s="769"/>
      <c r="C982" s="769"/>
      <c r="D982" s="769"/>
      <c r="E982" s="769"/>
      <c r="F982" s="769"/>
      <c r="G982" s="769"/>
      <c r="H982" s="769"/>
    </row>
    <row r="983" spans="1:8" ht="15.6">
      <c r="A983" s="769"/>
      <c r="B983" s="769"/>
      <c r="C983" s="769"/>
      <c r="D983" s="769"/>
      <c r="E983" s="769"/>
      <c r="F983" s="769"/>
      <c r="G983" s="769"/>
      <c r="H983" s="769"/>
    </row>
    <row r="984" spans="1:8" ht="15.6">
      <c r="A984" s="1516" t="s">
        <v>3</v>
      </c>
      <c r="B984" s="1516" t="s">
        <v>4</v>
      </c>
      <c r="C984" s="1516" t="s">
        <v>5</v>
      </c>
      <c r="D984" s="1516" t="s">
        <v>6</v>
      </c>
      <c r="E984" s="1516" t="s">
        <v>7</v>
      </c>
      <c r="F984" s="770" t="s">
        <v>8</v>
      </c>
      <c r="G984" s="770" t="s">
        <v>9</v>
      </c>
      <c r="H984" s="770" t="s">
        <v>10</v>
      </c>
    </row>
    <row r="985" spans="1:8" ht="15.6">
      <c r="A985" s="1517"/>
      <c r="B985" s="1517"/>
      <c r="C985" s="1517"/>
      <c r="D985" s="1517"/>
      <c r="E985" s="1517"/>
      <c r="F985" s="771" t="s">
        <v>11</v>
      </c>
      <c r="G985" s="771" t="s">
        <v>11</v>
      </c>
      <c r="H985" s="771" t="s">
        <v>11</v>
      </c>
    </row>
    <row r="986" spans="1:8" ht="15.6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6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6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6">
      <c r="A989" s="786"/>
      <c r="B989" s="969"/>
      <c r="C989" s="779"/>
      <c r="D989" s="780"/>
      <c r="E989" s="780"/>
      <c r="F989" s="788"/>
      <c r="G989" s="788"/>
      <c r="H989" s="971"/>
    </row>
    <row r="990" spans="1:8" ht="15.6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6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6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6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6">
      <c r="A994" s="790"/>
      <c r="B994" s="777"/>
      <c r="C994" s="788"/>
      <c r="D994" s="780"/>
      <c r="E994" s="780"/>
      <c r="F994" s="788"/>
      <c r="G994" s="788"/>
      <c r="H994" s="789"/>
    </row>
    <row r="995" spans="1:8" ht="15.6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6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6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6">
      <c r="A998" s="820"/>
      <c r="B998" s="821"/>
      <c r="C998" s="822"/>
      <c r="D998" s="822"/>
      <c r="E998" s="823"/>
      <c r="F998" s="819"/>
      <c r="G998" s="824"/>
      <c r="H998" s="827"/>
    </row>
    <row r="999" spans="1:8" ht="15.6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6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6">
      <c r="A1001" s="49"/>
      <c r="B1001" s="49"/>
      <c r="C1001" s="49"/>
      <c r="D1001" s="49"/>
      <c r="E1001" s="49"/>
      <c r="F1001" s="49"/>
      <c r="G1001" s="49"/>
      <c r="H1001" s="50"/>
    </row>
    <row r="1002" spans="1:8" ht="18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7.399999999999999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6">
      <c r="A1004" s="49"/>
      <c r="B1004" s="49"/>
      <c r="C1004" s="49"/>
      <c r="D1004" s="49"/>
      <c r="E1004" s="49"/>
      <c r="F1004" s="49"/>
      <c r="G1004" s="49"/>
      <c r="H1004" s="50"/>
    </row>
    <row r="1005" spans="1:8" ht="18">
      <c r="A1005" s="51"/>
      <c r="B1005" s="51"/>
      <c r="C1005" s="51"/>
      <c r="D1005" s="51"/>
      <c r="E1005" s="51"/>
      <c r="F1005" s="51"/>
      <c r="G1005" s="1532" t="s">
        <v>2023</v>
      </c>
      <c r="H1005" s="1532"/>
    </row>
    <row r="1006" spans="1:8" ht="18">
      <c r="A1006" s="1532" t="s">
        <v>31</v>
      </c>
      <c r="B1006" s="1532"/>
      <c r="C1006" s="1532" t="s">
        <v>32</v>
      </c>
      <c r="D1006" s="1532"/>
      <c r="E1006" s="1532"/>
      <c r="F1006" s="958"/>
      <c r="G1006" s="1532" t="s">
        <v>33</v>
      </c>
      <c r="H1006" s="1532"/>
    </row>
    <row r="1007" spans="1:8" ht="18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">
      <c r="A1010" s="1529" t="s">
        <v>1622</v>
      </c>
      <c r="B1010" s="1529"/>
      <c r="C1010" s="1529" t="s">
        <v>1603</v>
      </c>
      <c r="D1010" s="1529"/>
      <c r="E1010" s="1529"/>
      <c r="F1010" s="958"/>
      <c r="G1010" s="1529" t="s">
        <v>1661</v>
      </c>
      <c r="H1010" s="1529"/>
    </row>
    <row r="1011" spans="1:8" ht="18">
      <c r="A1011" s="1532" t="s">
        <v>37</v>
      </c>
      <c r="B1011" s="1532"/>
      <c r="C1011" s="1532" t="s">
        <v>1604</v>
      </c>
      <c r="D1011" s="1532"/>
      <c r="E1011" s="1532"/>
      <c r="F1011" s="958"/>
      <c r="G1011" s="1532" t="s">
        <v>39</v>
      </c>
      <c r="H1011" s="1532"/>
    </row>
    <row r="1017" spans="1:8" ht="28.8">
      <c r="A1017" s="597"/>
      <c r="B1017" s="597"/>
      <c r="C1017" s="1524" t="s">
        <v>235</v>
      </c>
      <c r="D1017" s="1524"/>
      <c r="E1017" s="1524"/>
      <c r="F1017" s="1524"/>
      <c r="G1017" s="1524"/>
      <c r="H1017" s="1524"/>
    </row>
    <row r="1018" spans="1:8" ht="28.8">
      <c r="A1018" s="597"/>
      <c r="B1018" s="597"/>
      <c r="C1018" s="1545" t="s">
        <v>363</v>
      </c>
      <c r="D1018" s="1545"/>
      <c r="E1018" s="1545"/>
      <c r="F1018" s="1545"/>
      <c r="G1018" s="1545"/>
      <c r="H1018" s="1545"/>
    </row>
    <row r="1019" spans="1:8" ht="23.4">
      <c r="A1019" s="830"/>
      <c r="B1019" s="830"/>
      <c r="C1019" s="1535" t="s">
        <v>1594</v>
      </c>
      <c r="D1019" s="1535"/>
      <c r="E1019" s="1535"/>
      <c r="F1019" s="1535"/>
      <c r="G1019" s="1535"/>
      <c r="H1019" s="1535"/>
    </row>
    <row r="1020" spans="1:8" ht="15.6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6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6">
      <c r="A1022" s="1516" t="s">
        <v>3</v>
      </c>
      <c r="B1022" s="1516" t="s">
        <v>4</v>
      </c>
      <c r="C1022" s="1516" t="s">
        <v>5</v>
      </c>
      <c r="D1022" s="1516" t="s">
        <v>6</v>
      </c>
      <c r="E1022" s="1516" t="s">
        <v>7</v>
      </c>
      <c r="F1022" s="770" t="s">
        <v>8</v>
      </c>
      <c r="G1022" s="770" t="s">
        <v>9</v>
      </c>
      <c r="H1022" s="770" t="s">
        <v>10</v>
      </c>
    </row>
    <row r="1023" spans="1:8" ht="15.6">
      <c r="A1023" s="1517"/>
      <c r="B1023" s="1517"/>
      <c r="C1023" s="1517"/>
      <c r="D1023" s="1517"/>
      <c r="E1023" s="1517"/>
      <c r="F1023" s="771" t="s">
        <v>11</v>
      </c>
      <c r="G1023" s="771" t="s">
        <v>11</v>
      </c>
      <c r="H1023" s="771" t="s">
        <v>11</v>
      </c>
    </row>
    <row r="1024" spans="1:8" ht="15.6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6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6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6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6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6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6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6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6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6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6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6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6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6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6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6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7.399999999999999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6">
      <c r="A1042" s="49"/>
      <c r="B1042" s="49"/>
      <c r="C1042" s="49"/>
      <c r="D1042" s="49"/>
      <c r="E1042" s="49"/>
      <c r="F1042" s="49"/>
      <c r="G1042" s="49"/>
      <c r="H1042" s="50"/>
    </row>
    <row r="1043" spans="1:8" ht="18">
      <c r="A1043" s="51"/>
      <c r="B1043" s="51"/>
      <c r="C1043" s="51"/>
      <c r="D1043" s="51"/>
      <c r="E1043" s="51"/>
      <c r="F1043" s="51"/>
      <c r="G1043" s="1532" t="s">
        <v>2006</v>
      </c>
      <c r="H1043" s="1532"/>
    </row>
    <row r="1044" spans="1:8" ht="18">
      <c r="A1044" s="1532" t="s">
        <v>31</v>
      </c>
      <c r="B1044" s="1532"/>
      <c r="C1044" s="1532" t="s">
        <v>32</v>
      </c>
      <c r="D1044" s="1532"/>
      <c r="E1044" s="1532"/>
      <c r="F1044" s="958"/>
      <c r="G1044" s="1532" t="s">
        <v>33</v>
      </c>
      <c r="H1044" s="1532"/>
    </row>
    <row r="1045" spans="1:8" ht="18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">
      <c r="A1048" s="1529" t="s">
        <v>1622</v>
      </c>
      <c r="B1048" s="1529"/>
      <c r="C1048" s="1529" t="s">
        <v>1603</v>
      </c>
      <c r="D1048" s="1529"/>
      <c r="E1048" s="1529"/>
      <c r="F1048" s="958"/>
      <c r="G1048" s="1529" t="s">
        <v>1661</v>
      </c>
      <c r="H1048" s="1529"/>
    </row>
    <row r="1049" spans="1:8" ht="18">
      <c r="A1049" s="1532" t="s">
        <v>37</v>
      </c>
      <c r="B1049" s="1532"/>
      <c r="C1049" s="1532" t="s">
        <v>1604</v>
      </c>
      <c r="D1049" s="1532"/>
      <c r="E1049" s="1532"/>
      <c r="F1049" s="958"/>
      <c r="G1049" s="1532" t="s">
        <v>39</v>
      </c>
      <c r="H1049" s="1532"/>
    </row>
    <row r="1057" spans="1:8" ht="28.8">
      <c r="A1057" s="597"/>
      <c r="B1057" s="597"/>
      <c r="C1057" s="1524" t="s">
        <v>1968</v>
      </c>
      <c r="D1057" s="1524"/>
      <c r="E1057" s="1524"/>
      <c r="F1057" s="1524"/>
      <c r="G1057" s="1524"/>
      <c r="H1057" s="1524"/>
    </row>
    <row r="1058" spans="1:8" ht="25.8">
      <c r="A1058" s="598"/>
      <c r="B1058" s="598"/>
      <c r="C1058" s="1535" t="s">
        <v>1969</v>
      </c>
      <c r="D1058" s="1535"/>
      <c r="E1058" s="1535"/>
      <c r="F1058" s="1535"/>
      <c r="G1058" s="1535"/>
      <c r="H1058" s="1535"/>
    </row>
    <row r="1059" spans="1:8" ht="21">
      <c r="A1059" s="599"/>
      <c r="B1059" s="599"/>
      <c r="C1059" s="1536" t="s">
        <v>1970</v>
      </c>
      <c r="D1059" s="1537"/>
      <c r="E1059" s="1537"/>
      <c r="F1059" s="1537"/>
      <c r="G1059" s="1537"/>
      <c r="H1059" s="1537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6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6">
      <c r="A1062" s="1538" t="s">
        <v>3</v>
      </c>
      <c r="B1062" s="1540" t="s">
        <v>4</v>
      </c>
      <c r="C1062" s="1540" t="s">
        <v>5</v>
      </c>
      <c r="D1062" s="1540" t="s">
        <v>6</v>
      </c>
      <c r="E1062" s="1540" t="s">
        <v>7</v>
      </c>
      <c r="F1062" s="8" t="s">
        <v>8</v>
      </c>
      <c r="G1062" s="8" t="s">
        <v>9</v>
      </c>
      <c r="H1062" s="9" t="s">
        <v>10</v>
      </c>
    </row>
    <row r="1063" spans="1:8" ht="15.6">
      <c r="A1063" s="1539"/>
      <c r="B1063" s="1517"/>
      <c r="C1063" s="1517"/>
      <c r="D1063" s="1517"/>
      <c r="E1063" s="1517"/>
      <c r="F1063" s="10" t="s">
        <v>11</v>
      </c>
      <c r="G1063" s="10" t="s">
        <v>11</v>
      </c>
      <c r="H1063" s="11" t="s">
        <v>11</v>
      </c>
    </row>
    <row r="1064" spans="1:8" ht="15.6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6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6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6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6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6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6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6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6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6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6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6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6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6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6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6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2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6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2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6">
      <c r="A1083" s="49"/>
      <c r="B1083" s="49"/>
      <c r="C1083" s="49"/>
      <c r="D1083" s="49"/>
      <c r="E1083" s="49"/>
      <c r="F1083" s="49"/>
      <c r="G1083" s="49"/>
      <c r="H1083" s="50"/>
    </row>
    <row r="1084" spans="1:8" ht="18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">
      <c r="A1086" s="51"/>
      <c r="B1086" s="51"/>
      <c r="C1086" s="51"/>
      <c r="D1086" s="51"/>
      <c r="E1086" s="51"/>
      <c r="F1086" s="51"/>
      <c r="G1086" s="1532" t="s">
        <v>2010</v>
      </c>
      <c r="H1086" s="1532"/>
    </row>
    <row r="1087" spans="1:8" ht="18">
      <c r="A1087" s="1532" t="s">
        <v>31</v>
      </c>
      <c r="B1087" s="1532"/>
      <c r="C1087" s="1532" t="s">
        <v>914</v>
      </c>
      <c r="D1087" s="1532"/>
      <c r="E1087" s="1532"/>
      <c r="F1087" s="958"/>
      <c r="G1087" s="1532" t="s">
        <v>33</v>
      </c>
      <c r="H1087" s="1532"/>
    </row>
    <row r="1088" spans="1:8" ht="18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">
      <c r="A1091" s="1529" t="s">
        <v>1622</v>
      </c>
      <c r="B1091" s="1529"/>
      <c r="C1091" s="1529" t="s">
        <v>1603</v>
      </c>
      <c r="D1091" s="1529"/>
      <c r="E1091" s="1529"/>
      <c r="F1091" s="958"/>
      <c r="G1091" s="1529" t="s">
        <v>1661</v>
      </c>
      <c r="H1091" s="1529"/>
    </row>
    <row r="1092" spans="1:10" ht="18">
      <c r="A1092" s="1532" t="s">
        <v>37</v>
      </c>
      <c r="B1092" s="1532"/>
      <c r="C1092" s="1532" t="s">
        <v>1867</v>
      </c>
      <c r="D1092" s="1532"/>
      <c r="E1092" s="1532"/>
      <c r="F1092" s="958"/>
      <c r="G1092" s="1532" t="s">
        <v>39</v>
      </c>
      <c r="H1092" s="1532"/>
    </row>
    <row r="1095" spans="1:10" ht="28.8">
      <c r="A1095" s="597"/>
      <c r="B1095" s="597"/>
      <c r="C1095" s="1524" t="s">
        <v>1968</v>
      </c>
      <c r="D1095" s="1524"/>
      <c r="E1095" s="1524"/>
      <c r="F1095" s="1524"/>
      <c r="G1095" s="1524"/>
      <c r="H1095" s="1524"/>
    </row>
    <row r="1096" spans="1:10" ht="25.8">
      <c r="A1096" s="598"/>
      <c r="B1096" s="598"/>
      <c r="C1096" s="1535" t="s">
        <v>1965</v>
      </c>
      <c r="D1096" s="1535"/>
      <c r="E1096" s="1535"/>
      <c r="F1096" s="1535"/>
      <c r="G1096" s="1535"/>
      <c r="H1096" s="1535"/>
    </row>
    <row r="1097" spans="1:10" ht="21">
      <c r="A1097" s="599"/>
      <c r="B1097" s="599"/>
      <c r="C1097" s="1536" t="s">
        <v>889</v>
      </c>
      <c r="D1097" s="1537"/>
      <c r="E1097" s="1537"/>
      <c r="F1097" s="1537"/>
      <c r="G1097" s="1537"/>
      <c r="H1097" s="1537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6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6">
      <c r="A1100" s="1538" t="s">
        <v>3</v>
      </c>
      <c r="B1100" s="1540" t="s">
        <v>4</v>
      </c>
      <c r="C1100" s="1540" t="s">
        <v>5</v>
      </c>
      <c r="D1100" s="1540" t="s">
        <v>6</v>
      </c>
      <c r="E1100" s="1540" t="s">
        <v>7</v>
      </c>
      <c r="F1100" s="8" t="s">
        <v>8</v>
      </c>
      <c r="G1100" s="8" t="s">
        <v>9</v>
      </c>
      <c r="H1100" s="9" t="s">
        <v>10</v>
      </c>
    </row>
    <row r="1101" spans="1:10" ht="15.6">
      <c r="A1101" s="1539"/>
      <c r="B1101" s="1517"/>
      <c r="C1101" s="1517"/>
      <c r="D1101" s="1517"/>
      <c r="E1101" s="1517"/>
      <c r="F1101" s="10" t="s">
        <v>11</v>
      </c>
      <c r="G1101" s="10" t="s">
        <v>11</v>
      </c>
      <c r="H1101" s="11" t="s">
        <v>11</v>
      </c>
    </row>
    <row r="1102" spans="1:10" ht="15.6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6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6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6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6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6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6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6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6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6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6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6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6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6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6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6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6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6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6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6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2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6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2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6">
      <c r="A1125" s="49"/>
      <c r="B1125" s="49"/>
      <c r="C1125" s="49"/>
      <c r="D1125" s="49"/>
      <c r="E1125" s="49"/>
      <c r="F1125" s="49"/>
      <c r="G1125" s="49"/>
      <c r="H1125" s="50"/>
    </row>
    <row r="1126" spans="1:8" ht="18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">
      <c r="A1128" s="51"/>
      <c r="B1128" s="51"/>
      <c r="C1128" s="51"/>
      <c r="D1128" s="51"/>
      <c r="E1128" s="51"/>
      <c r="F1128" s="51"/>
      <c r="G1128" s="1532" t="s">
        <v>1991</v>
      </c>
      <c r="H1128" s="1532"/>
    </row>
    <row r="1129" spans="1:8" ht="18">
      <c r="A1129" s="1532" t="s">
        <v>31</v>
      </c>
      <c r="B1129" s="1532"/>
      <c r="C1129" s="1532" t="s">
        <v>914</v>
      </c>
      <c r="D1129" s="1532"/>
      <c r="E1129" s="1532"/>
      <c r="F1129" s="958"/>
      <c r="G1129" s="1532" t="s">
        <v>33</v>
      </c>
      <c r="H1129" s="1532"/>
    </row>
    <row r="1130" spans="1:8" ht="18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">
      <c r="A1133" s="1529" t="s">
        <v>1622</v>
      </c>
      <c r="B1133" s="1529"/>
      <c r="C1133" s="1529" t="s">
        <v>1603</v>
      </c>
      <c r="D1133" s="1529"/>
      <c r="E1133" s="1529"/>
      <c r="F1133" s="958"/>
      <c r="G1133" s="1529" t="s">
        <v>1661</v>
      </c>
      <c r="H1133" s="1529"/>
    </row>
    <row r="1134" spans="1:8" ht="18">
      <c r="A1134" s="1532" t="s">
        <v>37</v>
      </c>
      <c r="B1134" s="1532"/>
      <c r="C1134" s="1532" t="s">
        <v>1867</v>
      </c>
      <c r="D1134" s="1532"/>
      <c r="E1134" s="1532"/>
      <c r="F1134" s="958"/>
      <c r="G1134" s="1532" t="s">
        <v>39</v>
      </c>
      <c r="H1134" s="1532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8">
      <c r="A1141" s="597"/>
      <c r="B1141" s="597"/>
      <c r="C1141" s="1524" t="s">
        <v>235</v>
      </c>
      <c r="D1141" s="1524"/>
      <c r="E1141" s="1524"/>
      <c r="F1141" s="1524"/>
      <c r="G1141" s="1524"/>
      <c r="H1141" s="1524"/>
    </row>
    <row r="1142" spans="1:8" ht="28.8">
      <c r="A1142" s="597"/>
      <c r="B1142" s="597"/>
      <c r="C1142" s="1545" t="s">
        <v>1909</v>
      </c>
      <c r="D1142" s="1545"/>
      <c r="E1142" s="1545"/>
      <c r="F1142" s="1545"/>
      <c r="G1142" s="1545"/>
      <c r="H1142" s="1545"/>
    </row>
    <row r="1143" spans="1:8" ht="23.4">
      <c r="A1143" s="830"/>
      <c r="B1143" s="830"/>
      <c r="C1143" s="1535" t="s">
        <v>237</v>
      </c>
      <c r="D1143" s="1535"/>
      <c r="E1143" s="1535"/>
      <c r="F1143" s="1535"/>
      <c r="G1143" s="1535"/>
      <c r="H1143" s="1535"/>
    </row>
    <row r="1144" spans="1:8" ht="15.6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6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">
      <c r="A1146" s="1527" t="s">
        <v>3</v>
      </c>
      <c r="B1146" s="1527" t="s">
        <v>4</v>
      </c>
      <c r="C1146" s="1527" t="s">
        <v>5</v>
      </c>
      <c r="D1146" s="1527" t="s">
        <v>6</v>
      </c>
      <c r="E1146" s="1527" t="s">
        <v>7</v>
      </c>
      <c r="F1146" s="1001" t="s">
        <v>8</v>
      </c>
      <c r="G1146" s="1001" t="s">
        <v>9</v>
      </c>
      <c r="H1146" s="1001" t="s">
        <v>10</v>
      </c>
    </row>
    <row r="1147" spans="1:8" ht="18">
      <c r="A1147" s="1528"/>
      <c r="B1147" s="1528"/>
      <c r="C1147" s="1528"/>
      <c r="D1147" s="1528"/>
      <c r="E1147" s="1528"/>
      <c r="F1147" s="1002" t="s">
        <v>11</v>
      </c>
      <c r="G1147" s="1002" t="s">
        <v>11</v>
      </c>
      <c r="H1147" s="1002" t="s">
        <v>11</v>
      </c>
    </row>
    <row r="1148" spans="1:8" ht="18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">
      <c r="A1174" s="958"/>
      <c r="B1174" s="958"/>
      <c r="C1174" s="958"/>
      <c r="D1174" s="958"/>
      <c r="E1174" s="958"/>
      <c r="F1174" s="958"/>
      <c r="G1174" s="1532" t="s">
        <v>1977</v>
      </c>
      <c r="H1174" s="1532"/>
      <c r="K1174" s="1">
        <f>K1171+K1172+K1173</f>
        <v>225</v>
      </c>
    </row>
    <row r="1175" spans="1:11" ht="18">
      <c r="A1175" s="1532" t="s">
        <v>31</v>
      </c>
      <c r="B1175" s="1532"/>
      <c r="C1175" s="1532" t="s">
        <v>32</v>
      </c>
      <c r="D1175" s="1532"/>
      <c r="E1175" s="1532"/>
      <c r="F1175" s="958"/>
      <c r="G1175" s="1532" t="s">
        <v>33</v>
      </c>
      <c r="H1175" s="1532"/>
      <c r="K1175" s="1">
        <f>K1174*2</f>
        <v>450</v>
      </c>
    </row>
    <row r="1176" spans="1:11" ht="18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">
      <c r="A1179" s="1529" t="s">
        <v>1622</v>
      </c>
      <c r="B1179" s="1529"/>
      <c r="C1179" s="1529" t="s">
        <v>1603</v>
      </c>
      <c r="D1179" s="1529"/>
      <c r="E1179" s="1529"/>
      <c r="F1179" s="958"/>
      <c r="G1179" s="1529" t="s">
        <v>1661</v>
      </c>
      <c r="H1179" s="1529"/>
    </row>
    <row r="1180" spans="1:11" ht="18">
      <c r="A1180" s="1532" t="s">
        <v>37</v>
      </c>
      <c r="B1180" s="1532"/>
      <c r="C1180" s="1532" t="s">
        <v>1604</v>
      </c>
      <c r="D1180" s="1532"/>
      <c r="E1180" s="1532"/>
      <c r="F1180" s="958"/>
      <c r="G1180" s="1532" t="s">
        <v>39</v>
      </c>
      <c r="H1180" s="1532"/>
    </row>
    <row r="1181" spans="1:11" ht="18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4">
      <c r="M1190" s="1147">
        <f>320*30</f>
        <v>9600</v>
      </c>
    </row>
    <row r="1193" spans="1:16" ht="28.8">
      <c r="A1193" s="597"/>
      <c r="B1193" s="597"/>
      <c r="C1193" s="1524" t="s">
        <v>235</v>
      </c>
      <c r="D1193" s="1524"/>
      <c r="E1193" s="1524"/>
      <c r="F1193" s="1524"/>
      <c r="G1193" s="1524"/>
      <c r="H1193" s="1524"/>
    </row>
    <row r="1194" spans="1:16" ht="28.8">
      <c r="A1194" s="597"/>
      <c r="B1194" s="597"/>
      <c r="C1194" s="1545" t="s">
        <v>2140</v>
      </c>
      <c r="D1194" s="1545"/>
      <c r="E1194" s="1545"/>
      <c r="F1194" s="1545"/>
      <c r="G1194" s="1545"/>
      <c r="H1194" s="1545"/>
    </row>
    <row r="1195" spans="1:16" ht="23.4">
      <c r="A1195" s="830"/>
      <c r="B1195" s="830"/>
      <c r="C1195" s="1535" t="s">
        <v>311</v>
      </c>
      <c r="D1195" s="1535"/>
      <c r="E1195" s="1535"/>
      <c r="F1195" s="1535"/>
      <c r="G1195" s="1535"/>
      <c r="H1195" s="1535"/>
    </row>
    <row r="1196" spans="1:16" ht="15.6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2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.6" thickBot="1">
      <c r="A1198" s="1527" t="s">
        <v>3</v>
      </c>
      <c r="B1198" s="1527" t="s">
        <v>4</v>
      </c>
      <c r="C1198" s="1527" t="s">
        <v>5</v>
      </c>
      <c r="D1198" s="1527" t="s">
        <v>6</v>
      </c>
      <c r="E1198" s="1527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.6" thickBot="1">
      <c r="A1199" s="1528"/>
      <c r="B1199" s="1528"/>
      <c r="C1199" s="1528"/>
      <c r="D1199" s="1528"/>
      <c r="E1199" s="1528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.6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.6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.6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.6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.6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399999999999999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">
      <c r="A1223" s="958"/>
      <c r="B1223" s="958"/>
      <c r="C1223" s="958"/>
      <c r="D1223" s="958"/>
      <c r="E1223" s="958"/>
      <c r="F1223" s="958"/>
      <c r="G1223" s="1532" t="s">
        <v>2142</v>
      </c>
      <c r="H1223" s="1532"/>
    </row>
    <row r="1224" spans="1:8" ht="18">
      <c r="A1224" s="1532" t="s">
        <v>31</v>
      </c>
      <c r="B1224" s="1532"/>
      <c r="C1224" s="1532" t="s">
        <v>32</v>
      </c>
      <c r="D1224" s="1532"/>
      <c r="E1224" s="1532"/>
      <c r="F1224" s="958"/>
      <c r="G1224" s="1532" t="s">
        <v>33</v>
      </c>
      <c r="H1224" s="1532"/>
    </row>
    <row r="1225" spans="1:8" ht="18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">
      <c r="A1228" s="1529" t="s">
        <v>1622</v>
      </c>
      <c r="B1228" s="1529"/>
      <c r="C1228" s="1529" t="s">
        <v>1603</v>
      </c>
      <c r="D1228" s="1529"/>
      <c r="E1228" s="1529"/>
      <c r="F1228" s="958"/>
      <c r="G1228" s="1529" t="s">
        <v>1778</v>
      </c>
      <c r="H1228" s="1529"/>
    </row>
    <row r="1229" spans="1:8" ht="18">
      <c r="A1229" s="1532" t="s">
        <v>37</v>
      </c>
      <c r="B1229" s="1532"/>
      <c r="C1229" s="1532" t="s">
        <v>1604</v>
      </c>
      <c r="D1229" s="1532"/>
      <c r="E1229" s="1532"/>
      <c r="F1229" s="958"/>
      <c r="G1229" s="1532" t="s">
        <v>39</v>
      </c>
      <c r="H1229" s="1532"/>
    </row>
    <row r="1230" spans="1:8" ht="18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8">
      <c r="A1253" s="597"/>
      <c r="B1253" s="597"/>
      <c r="C1253" s="1524" t="s">
        <v>235</v>
      </c>
      <c r="D1253" s="1524"/>
      <c r="E1253" s="1524"/>
      <c r="F1253" s="1524"/>
      <c r="G1253" s="1524"/>
      <c r="H1253" s="1524"/>
    </row>
    <row r="1254" spans="1:8" ht="28.8">
      <c r="A1254" s="597"/>
      <c r="B1254" s="597"/>
      <c r="C1254" s="1545" t="s">
        <v>310</v>
      </c>
      <c r="D1254" s="1545"/>
      <c r="E1254" s="1545"/>
      <c r="F1254" s="1545"/>
      <c r="G1254" s="1545"/>
      <c r="H1254" s="1545"/>
    </row>
    <row r="1255" spans="1:8" ht="23.4">
      <c r="A1255" s="830"/>
      <c r="B1255" s="830"/>
      <c r="C1255" s="1535" t="s">
        <v>1399</v>
      </c>
      <c r="D1255" s="1535"/>
      <c r="E1255" s="1535"/>
      <c r="F1255" s="1535"/>
      <c r="G1255" s="1535"/>
      <c r="H1255" s="1535"/>
    </row>
    <row r="1256" spans="1:8" ht="15.6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6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6">
      <c r="A1258" s="1516" t="s">
        <v>3</v>
      </c>
      <c r="B1258" s="1516" t="s">
        <v>4</v>
      </c>
      <c r="C1258" s="1516" t="s">
        <v>5</v>
      </c>
      <c r="D1258" s="1516" t="s">
        <v>6</v>
      </c>
      <c r="E1258" s="1516" t="s">
        <v>7</v>
      </c>
      <c r="F1258" s="770" t="s">
        <v>8</v>
      </c>
      <c r="G1258" s="770" t="s">
        <v>9</v>
      </c>
      <c r="H1258" s="770" t="s">
        <v>10</v>
      </c>
    </row>
    <row r="1259" spans="1:8" ht="15.6">
      <c r="A1259" s="1517"/>
      <c r="B1259" s="1517"/>
      <c r="C1259" s="1517"/>
      <c r="D1259" s="1517"/>
      <c r="E1259" s="1517"/>
      <c r="F1259" s="771" t="s">
        <v>11</v>
      </c>
      <c r="G1259" s="771" t="s">
        <v>11</v>
      </c>
      <c r="H1259" s="771" t="s">
        <v>11</v>
      </c>
    </row>
    <row r="1260" spans="1:8" ht="15.6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6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6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6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6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6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6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6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6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6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6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6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6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6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6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6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6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6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6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6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6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6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6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6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6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6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6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6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6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6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6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6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6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6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6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6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6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6">
      <c r="A1297" s="49"/>
      <c r="B1297" s="49"/>
      <c r="C1297" s="49"/>
      <c r="D1297" s="49"/>
      <c r="E1297" s="49"/>
      <c r="F1297" s="49"/>
      <c r="G1297" s="49"/>
      <c r="H1297" s="50"/>
    </row>
    <row r="1298" spans="1:8" ht="18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7.399999999999999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6">
      <c r="A1300" s="49"/>
      <c r="B1300" s="49"/>
      <c r="C1300" s="49"/>
      <c r="D1300" s="49"/>
      <c r="E1300" s="49"/>
      <c r="F1300" s="49"/>
      <c r="G1300" s="49"/>
      <c r="H1300" s="50"/>
    </row>
    <row r="1301" spans="1:8" ht="15.6">
      <c r="A1301" s="51"/>
      <c r="B1301" s="51"/>
      <c r="C1301" s="51"/>
      <c r="D1301" s="51"/>
      <c r="E1301" s="51"/>
      <c r="F1301" s="51"/>
      <c r="G1301" s="1511" t="s">
        <v>1977</v>
      </c>
      <c r="H1301" s="1511"/>
    </row>
    <row r="1302" spans="1:8" ht="15.6">
      <c r="A1302" s="1511" t="s">
        <v>31</v>
      </c>
      <c r="B1302" s="1511"/>
      <c r="C1302" s="1511" t="s">
        <v>32</v>
      </c>
      <c r="D1302" s="1511"/>
      <c r="E1302" s="1511"/>
      <c r="F1302" s="51"/>
      <c r="G1302" s="1511" t="s">
        <v>33</v>
      </c>
      <c r="H1302" s="1511"/>
    </row>
    <row r="1303" spans="1:8" ht="15.6">
      <c r="A1303" s="51"/>
      <c r="B1303" s="51"/>
      <c r="C1303" s="51"/>
      <c r="D1303" s="51"/>
      <c r="E1303" s="51"/>
      <c r="F1303" s="51"/>
      <c r="G1303" s="51"/>
      <c r="H1303" s="51"/>
    </row>
    <row r="1304" spans="1:8" ht="15.6">
      <c r="A1304" s="51"/>
      <c r="B1304" s="51"/>
      <c r="C1304" s="51"/>
      <c r="D1304" s="51"/>
      <c r="E1304" s="51"/>
      <c r="F1304" s="51"/>
      <c r="G1304" s="51"/>
      <c r="H1304" s="51"/>
    </row>
    <row r="1305" spans="1:8" ht="15.6">
      <c r="A1305" s="51"/>
      <c r="B1305" s="51"/>
      <c r="C1305" s="51"/>
      <c r="D1305" s="51"/>
      <c r="E1305" s="51"/>
      <c r="F1305" s="51"/>
      <c r="G1305" s="51"/>
      <c r="H1305" s="51"/>
    </row>
    <row r="1306" spans="1:8" ht="15.6">
      <c r="A1306" s="1512" t="s">
        <v>1622</v>
      </c>
      <c r="B1306" s="1512"/>
      <c r="C1306" s="1512" t="s">
        <v>1603</v>
      </c>
      <c r="D1306" s="1512"/>
      <c r="E1306" s="1512"/>
      <c r="F1306" s="51"/>
      <c r="G1306" s="1512" t="s">
        <v>1661</v>
      </c>
      <c r="H1306" s="1512"/>
    </row>
    <row r="1307" spans="1:8" ht="15.6">
      <c r="A1307" s="1511" t="s">
        <v>37</v>
      </c>
      <c r="B1307" s="1511"/>
      <c r="C1307" s="1511" t="s">
        <v>1604</v>
      </c>
      <c r="D1307" s="1511"/>
      <c r="E1307" s="1511"/>
      <c r="F1307" s="51"/>
      <c r="G1307" s="1511" t="s">
        <v>39</v>
      </c>
      <c r="H1307" s="1511"/>
    </row>
    <row r="1331" spans="1:8" ht="28.8">
      <c r="A1331" s="597"/>
      <c r="B1331" s="597"/>
      <c r="C1331" s="1524" t="s">
        <v>1913</v>
      </c>
      <c r="D1331" s="1524"/>
      <c r="E1331" s="1524"/>
      <c r="F1331" s="1524"/>
      <c r="G1331" s="1524"/>
      <c r="H1331" s="1524"/>
    </row>
    <row r="1332" spans="1:8" ht="28.8">
      <c r="A1332" s="597"/>
      <c r="B1332" s="597"/>
      <c r="C1332" s="1545" t="s">
        <v>1923</v>
      </c>
      <c r="D1332" s="1545"/>
      <c r="E1332" s="1545"/>
      <c r="F1332" s="1545"/>
      <c r="G1332" s="1545"/>
      <c r="H1332" s="1545"/>
    </row>
    <row r="1333" spans="1:8" ht="23.4">
      <c r="A1333" s="830"/>
      <c r="B1333" s="830"/>
      <c r="C1333" s="1545" t="s">
        <v>1594</v>
      </c>
      <c r="D1333" s="1545"/>
      <c r="E1333" s="1545"/>
      <c r="F1333" s="1545"/>
      <c r="G1333" s="1545"/>
      <c r="H1333" s="1545"/>
    </row>
    <row r="1334" spans="1:8" ht="15.6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6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">
      <c r="A1336" s="1527" t="s">
        <v>3</v>
      </c>
      <c r="B1336" s="1527" t="s">
        <v>4</v>
      </c>
      <c r="C1336" s="1527" t="s">
        <v>5</v>
      </c>
      <c r="D1336" s="1527" t="s">
        <v>6</v>
      </c>
      <c r="E1336" s="1527" t="s">
        <v>7</v>
      </c>
      <c r="F1336" s="1001" t="s">
        <v>8</v>
      </c>
      <c r="G1336" s="1001" t="s">
        <v>9</v>
      </c>
      <c r="H1336" s="1001" t="s">
        <v>10</v>
      </c>
    </row>
    <row r="1337" spans="1:8" ht="18">
      <c r="A1337" s="1528"/>
      <c r="B1337" s="1528"/>
      <c r="C1337" s="1528"/>
      <c r="D1337" s="1528"/>
      <c r="E1337" s="1528"/>
      <c r="F1337" s="1002" t="s">
        <v>11</v>
      </c>
      <c r="G1337" s="1002" t="s">
        <v>11</v>
      </c>
      <c r="H1337" s="1002" t="s">
        <v>11</v>
      </c>
    </row>
    <row r="1338" spans="1:8" ht="18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6">
      <c r="A1356" s="49"/>
      <c r="B1356" s="49"/>
      <c r="C1356" s="49"/>
      <c r="D1356" s="49"/>
      <c r="E1356" s="49"/>
      <c r="F1356" s="49"/>
      <c r="G1356" s="49"/>
      <c r="H1356" s="50"/>
    </row>
    <row r="1357" spans="1:8" ht="18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7.399999999999999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6">
      <c r="A1359" s="49"/>
      <c r="B1359" s="49"/>
      <c r="C1359" s="49"/>
      <c r="D1359" s="49"/>
      <c r="E1359" s="49"/>
      <c r="F1359" s="49"/>
      <c r="G1359" s="49"/>
      <c r="H1359" s="50"/>
    </row>
    <row r="1360" spans="1:8" ht="18">
      <c r="A1360" s="958"/>
      <c r="B1360" s="958"/>
      <c r="C1360" s="958"/>
      <c r="D1360" s="958"/>
      <c r="E1360" s="958"/>
      <c r="F1360" s="958"/>
      <c r="G1360" s="1532" t="s">
        <v>1964</v>
      </c>
      <c r="H1360" s="1532"/>
    </row>
    <row r="1361" spans="1:17" ht="18">
      <c r="A1361" s="1532" t="s">
        <v>31</v>
      </c>
      <c r="B1361" s="1532"/>
      <c r="C1361" s="1532" t="s">
        <v>32</v>
      </c>
      <c r="D1361" s="1532"/>
      <c r="E1361" s="1532"/>
      <c r="F1361" s="958"/>
      <c r="G1361" s="1532" t="s">
        <v>33</v>
      </c>
      <c r="H1361" s="1532"/>
    </row>
    <row r="1362" spans="1:17" ht="18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">
      <c r="A1365" s="1529" t="s">
        <v>1622</v>
      </c>
      <c r="B1365" s="1529"/>
      <c r="C1365" s="1529" t="s">
        <v>1603</v>
      </c>
      <c r="D1365" s="1529"/>
      <c r="E1365" s="1529"/>
      <c r="F1365" s="958"/>
      <c r="G1365" s="1529" t="s">
        <v>1661</v>
      </c>
      <c r="H1365" s="1529"/>
    </row>
    <row r="1366" spans="1:17" ht="18">
      <c r="A1366" s="1532" t="s">
        <v>37</v>
      </c>
      <c r="B1366" s="1532"/>
      <c r="C1366" s="1532" t="s">
        <v>1604</v>
      </c>
      <c r="D1366" s="1532"/>
      <c r="E1366" s="1532"/>
      <c r="F1366" s="958"/>
      <c r="G1366" s="1532" t="s">
        <v>39</v>
      </c>
      <c r="H1366" s="1532"/>
    </row>
    <row r="1367" spans="1:17" ht="15.6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8">
      <c r="A1370" s="597"/>
      <c r="B1370" s="597"/>
      <c r="C1370" s="1524" t="s">
        <v>1913</v>
      </c>
      <c r="D1370" s="1524"/>
      <c r="E1370" s="1524"/>
      <c r="F1370" s="1524"/>
      <c r="G1370" s="1524"/>
      <c r="H1370" s="1524"/>
    </row>
    <row r="1371" spans="1:17" ht="28.5" customHeight="1">
      <c r="A1371" s="597"/>
      <c r="B1371" s="597"/>
      <c r="C1371" s="1545" t="s">
        <v>1909</v>
      </c>
      <c r="D1371" s="1545"/>
      <c r="E1371" s="1545"/>
      <c r="F1371" s="1545"/>
      <c r="G1371" s="1545"/>
      <c r="H1371" s="1545"/>
    </row>
    <row r="1372" spans="1:17" ht="26.25" customHeight="1">
      <c r="A1372" s="830"/>
      <c r="B1372" s="830"/>
      <c r="C1372" s="1545" t="s">
        <v>237</v>
      </c>
      <c r="D1372" s="1545"/>
      <c r="E1372" s="1545"/>
      <c r="F1372" s="1545"/>
      <c r="G1372" s="1545"/>
      <c r="H1372" s="1545"/>
      <c r="K1372" s="1561" t="s">
        <v>1900</v>
      </c>
      <c r="L1372" s="1561"/>
      <c r="M1372" s="1561"/>
      <c r="N1372" s="1561"/>
      <c r="O1372" s="1561"/>
      <c r="P1372" s="1561"/>
      <c r="Q1372" s="1561"/>
    </row>
    <row r="1373" spans="1:17" ht="18">
      <c r="A1373" s="769"/>
      <c r="B1373" s="769"/>
      <c r="C1373" s="769"/>
      <c r="D1373" s="769"/>
      <c r="E1373" s="769"/>
      <c r="F1373" s="769"/>
      <c r="G1373" s="769"/>
      <c r="H1373" s="769"/>
      <c r="K1373" s="1561" t="s">
        <v>1901</v>
      </c>
      <c r="L1373" s="1561"/>
      <c r="M1373" s="1561"/>
      <c r="N1373" s="1561"/>
      <c r="O1373" s="1561"/>
      <c r="P1373" s="1561"/>
      <c r="Q1373" s="1561"/>
    </row>
    <row r="1374" spans="1:17" ht="15.6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">
      <c r="A1375" s="1527" t="s">
        <v>3</v>
      </c>
      <c r="B1375" s="1527" t="s">
        <v>4</v>
      </c>
      <c r="C1375" s="1527" t="s">
        <v>5</v>
      </c>
      <c r="D1375" s="1527" t="s">
        <v>6</v>
      </c>
      <c r="E1375" s="1527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">
      <c r="A1376" s="1528"/>
      <c r="B1376" s="1528"/>
      <c r="C1376" s="1528"/>
      <c r="D1376" s="1528"/>
      <c r="E1376" s="1528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8.600000000000001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6">
      <c r="A1394" s="49"/>
      <c r="B1394" s="49"/>
      <c r="C1394" s="49"/>
      <c r="D1394" s="49"/>
      <c r="E1394" s="49"/>
      <c r="F1394" s="49"/>
      <c r="G1394" s="49"/>
      <c r="H1394" s="50"/>
    </row>
    <row r="1395" spans="1:8" ht="18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7.399999999999999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6">
      <c r="A1397" s="49"/>
      <c r="B1397" s="49"/>
      <c r="C1397" s="49"/>
      <c r="D1397" s="49"/>
      <c r="E1397" s="49"/>
      <c r="F1397" s="49"/>
      <c r="G1397" s="49"/>
      <c r="H1397" s="50"/>
    </row>
    <row r="1398" spans="1:8" ht="18">
      <c r="A1398" s="958"/>
      <c r="B1398" s="958"/>
      <c r="C1398" s="958"/>
      <c r="D1398" s="958"/>
      <c r="E1398" s="958"/>
      <c r="F1398" s="958"/>
      <c r="G1398" s="1532" t="s">
        <v>1916</v>
      </c>
      <c r="H1398" s="1532"/>
    </row>
    <row r="1399" spans="1:8" ht="18">
      <c r="A1399" s="1532" t="s">
        <v>31</v>
      </c>
      <c r="B1399" s="1532"/>
      <c r="C1399" s="1532" t="s">
        <v>32</v>
      </c>
      <c r="D1399" s="1532"/>
      <c r="E1399" s="1532"/>
      <c r="F1399" s="958"/>
      <c r="G1399" s="1532" t="s">
        <v>33</v>
      </c>
      <c r="H1399" s="1532"/>
    </row>
    <row r="1400" spans="1:8" ht="18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">
      <c r="A1403" s="1529" t="s">
        <v>1622</v>
      </c>
      <c r="B1403" s="1529"/>
      <c r="C1403" s="1529" t="s">
        <v>1603</v>
      </c>
      <c r="D1403" s="1529"/>
      <c r="E1403" s="1529"/>
      <c r="F1403" s="958"/>
      <c r="G1403" s="1529" t="s">
        <v>1661</v>
      </c>
      <c r="H1403" s="1529"/>
    </row>
    <row r="1404" spans="1:8" ht="18">
      <c r="A1404" s="1532" t="s">
        <v>37</v>
      </c>
      <c r="B1404" s="1532"/>
      <c r="C1404" s="1532" t="s">
        <v>1604</v>
      </c>
      <c r="D1404" s="1532"/>
      <c r="E1404" s="1532"/>
      <c r="F1404" s="958"/>
      <c r="G1404" s="1532" t="s">
        <v>39</v>
      </c>
      <c r="H1404" s="1532"/>
    </row>
    <row r="1405" spans="1:8" ht="15.6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8">
      <c r="A1411" s="597"/>
      <c r="B1411" s="597"/>
      <c r="C1411" s="1524" t="s">
        <v>235</v>
      </c>
      <c r="D1411" s="1524"/>
      <c r="E1411" s="1524"/>
      <c r="F1411" s="1524"/>
      <c r="G1411" s="1524"/>
      <c r="H1411" s="1524"/>
    </row>
    <row r="1412" spans="1:8" ht="28.8">
      <c r="A1412" s="597"/>
      <c r="B1412" s="597"/>
      <c r="C1412" s="1545" t="s">
        <v>1906</v>
      </c>
      <c r="D1412" s="1545"/>
      <c r="E1412" s="1545"/>
      <c r="F1412" s="1545"/>
      <c r="G1412" s="1545"/>
      <c r="H1412" s="1545"/>
    </row>
    <row r="1413" spans="1:8" ht="23.4">
      <c r="A1413" s="830"/>
      <c r="B1413" s="830"/>
      <c r="C1413" s="1535" t="s">
        <v>466</v>
      </c>
      <c r="D1413" s="1535"/>
      <c r="E1413" s="1535"/>
      <c r="F1413" s="1535"/>
      <c r="G1413" s="1535"/>
      <c r="H1413" s="1535"/>
    </row>
    <row r="1414" spans="1:8" ht="15.6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6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6">
      <c r="A1416" s="1516" t="s">
        <v>3</v>
      </c>
      <c r="B1416" s="1516" t="s">
        <v>4</v>
      </c>
      <c r="C1416" s="1516" t="s">
        <v>5</v>
      </c>
      <c r="D1416" s="1516" t="s">
        <v>6</v>
      </c>
      <c r="E1416" s="1516" t="s">
        <v>7</v>
      </c>
      <c r="F1416" s="770" t="s">
        <v>8</v>
      </c>
      <c r="G1416" s="770" t="s">
        <v>9</v>
      </c>
      <c r="H1416" s="770" t="s">
        <v>10</v>
      </c>
    </row>
    <row r="1417" spans="1:8" ht="15.6">
      <c r="A1417" s="1517"/>
      <c r="B1417" s="1517"/>
      <c r="C1417" s="1517"/>
      <c r="D1417" s="1517"/>
      <c r="E1417" s="1517"/>
      <c r="F1417" s="771" t="s">
        <v>11</v>
      </c>
      <c r="G1417" s="771" t="s">
        <v>11</v>
      </c>
      <c r="H1417" s="771" t="s">
        <v>11</v>
      </c>
    </row>
    <row r="1418" spans="1:8" ht="15.6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6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6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6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6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6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6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6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6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6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6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6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6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6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6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6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6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6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6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6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6">
      <c r="A1440" s="49"/>
      <c r="B1440" s="49"/>
      <c r="C1440" s="49"/>
      <c r="D1440" s="49"/>
      <c r="E1440" s="49"/>
      <c r="F1440" s="49"/>
      <c r="G1440" s="49"/>
      <c r="H1440" s="50"/>
    </row>
    <row r="1441" spans="1:8" ht="18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7.399999999999999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6">
      <c r="A1443" s="49"/>
      <c r="B1443" s="49"/>
      <c r="C1443" s="49"/>
      <c r="D1443" s="49"/>
      <c r="E1443" s="49"/>
      <c r="F1443" s="49"/>
      <c r="G1443" s="49"/>
      <c r="H1443" s="50"/>
    </row>
    <row r="1444" spans="1:8" ht="18">
      <c r="A1444" s="51"/>
      <c r="B1444" s="51"/>
      <c r="C1444" s="51"/>
      <c r="D1444" s="51"/>
      <c r="E1444" s="51"/>
      <c r="F1444" s="51"/>
      <c r="G1444" s="1532" t="s">
        <v>1904</v>
      </c>
      <c r="H1444" s="1532"/>
    </row>
    <row r="1445" spans="1:8" ht="18">
      <c r="A1445" s="1532" t="s">
        <v>31</v>
      </c>
      <c r="B1445" s="1532"/>
      <c r="C1445" s="1532" t="s">
        <v>32</v>
      </c>
      <c r="D1445" s="1532"/>
      <c r="E1445" s="1532"/>
      <c r="F1445" s="958"/>
      <c r="G1445" s="1532" t="s">
        <v>33</v>
      </c>
      <c r="H1445" s="1532"/>
    </row>
    <row r="1446" spans="1:8" ht="18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">
      <c r="A1449" s="1529" t="s">
        <v>1622</v>
      </c>
      <c r="B1449" s="1529"/>
      <c r="C1449" s="1529" t="s">
        <v>1603</v>
      </c>
      <c r="D1449" s="1529"/>
      <c r="E1449" s="1529"/>
      <c r="F1449" s="958"/>
      <c r="G1449" s="1529" t="s">
        <v>1661</v>
      </c>
      <c r="H1449" s="1529"/>
    </row>
    <row r="1450" spans="1:8" ht="18">
      <c r="A1450" s="1532" t="s">
        <v>37</v>
      </c>
      <c r="B1450" s="1532"/>
      <c r="C1450" s="1532" t="s">
        <v>1604</v>
      </c>
      <c r="D1450" s="1532"/>
      <c r="E1450" s="1532"/>
      <c r="F1450" s="958"/>
      <c r="G1450" s="1532" t="s">
        <v>39</v>
      </c>
      <c r="H1450" s="1532"/>
    </row>
    <row r="1451" spans="1:8" ht="28.5" customHeight="1"/>
    <row r="1452" spans="1:8" ht="26.25" customHeight="1"/>
    <row r="1453" spans="1:8" ht="31.2">
      <c r="A1453" s="597"/>
      <c r="B1453" s="597"/>
      <c r="C1453" s="1544" t="s">
        <v>235</v>
      </c>
      <c r="D1453" s="1544"/>
      <c r="E1453" s="1544"/>
      <c r="F1453" s="1544"/>
      <c r="G1453" s="1544"/>
      <c r="H1453" s="1544"/>
    </row>
    <row r="1454" spans="1:8" ht="28.8">
      <c r="A1454" s="597"/>
      <c r="B1454" s="597"/>
      <c r="C1454" s="1514" t="s">
        <v>1884</v>
      </c>
      <c r="D1454" s="1514"/>
      <c r="E1454" s="1514"/>
      <c r="F1454" s="1514"/>
      <c r="G1454" s="1514"/>
      <c r="H1454" s="1514"/>
    </row>
    <row r="1455" spans="1:8" ht="25.8">
      <c r="A1455" s="830"/>
      <c r="B1455" s="830"/>
      <c r="C1455" s="1514" t="s">
        <v>1885</v>
      </c>
      <c r="D1455" s="1514"/>
      <c r="E1455" s="1514"/>
      <c r="F1455" s="1514"/>
      <c r="G1455" s="1514"/>
      <c r="H1455" s="1514"/>
    </row>
    <row r="1456" spans="1:8" ht="15.6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6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">
      <c r="A1458" s="1527" t="s">
        <v>3</v>
      </c>
      <c r="B1458" s="1527" t="s">
        <v>4</v>
      </c>
      <c r="C1458" s="1527" t="s">
        <v>5</v>
      </c>
      <c r="D1458" s="1527" t="s">
        <v>6</v>
      </c>
      <c r="E1458" s="1527" t="s">
        <v>7</v>
      </c>
      <c r="F1458" s="1001" t="s">
        <v>8</v>
      </c>
      <c r="G1458" s="1001" t="s">
        <v>9</v>
      </c>
      <c r="H1458" s="1001" t="s">
        <v>10</v>
      </c>
    </row>
    <row r="1459" spans="1:8" ht="18">
      <c r="A1459" s="1528"/>
      <c r="B1459" s="1528"/>
      <c r="C1459" s="1528"/>
      <c r="D1459" s="1528"/>
      <c r="E1459" s="1528"/>
      <c r="F1459" s="1002" t="s">
        <v>11</v>
      </c>
      <c r="G1459" s="1002" t="s">
        <v>11</v>
      </c>
      <c r="H1459" s="1002" t="s">
        <v>11</v>
      </c>
    </row>
    <row r="1460" spans="1:8" ht="18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8.600000000000001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19.2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8.600000000000001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">
      <c r="A1466" s="1111"/>
      <c r="B1466" s="1112"/>
      <c r="C1466" s="1112"/>
      <c r="D1466" s="1112"/>
      <c r="E1466" s="1112"/>
      <c r="F1466" s="1555" t="s">
        <v>1886</v>
      </c>
      <c r="G1466" s="1556"/>
      <c r="H1466" s="1115">
        <f>H1464</f>
        <v>2080000</v>
      </c>
    </row>
    <row r="1467" spans="1:8" ht="18">
      <c r="A1467" s="1083"/>
      <c r="B1467" s="1084"/>
      <c r="C1467" s="1084"/>
      <c r="D1467" s="1084"/>
      <c r="E1467" s="1084"/>
      <c r="F1467" s="1557" t="s">
        <v>460</v>
      </c>
      <c r="G1467" s="1558"/>
      <c r="H1467" s="1123"/>
    </row>
    <row r="1468" spans="1:8" ht="18">
      <c r="A1468" s="1083" t="s">
        <v>27</v>
      </c>
      <c r="B1468" s="1084"/>
      <c r="C1468" s="1084"/>
      <c r="D1468" s="1084"/>
      <c r="E1468" s="1084"/>
      <c r="F1468" s="1555" t="s">
        <v>28</v>
      </c>
      <c r="G1468" s="1556"/>
      <c r="H1468" s="1119">
        <f>H1466+H1467</f>
        <v>2080000</v>
      </c>
    </row>
    <row r="1469" spans="1:8" ht="18">
      <c r="A1469" s="1085"/>
      <c r="B1469" s="1086" t="s">
        <v>1903</v>
      </c>
      <c r="C1469" s="1120"/>
      <c r="D1469" s="1120"/>
      <c r="E1469" s="1120"/>
      <c r="F1469" s="1557" t="s">
        <v>30</v>
      </c>
      <c r="G1469" s="1558"/>
      <c r="H1469" s="1123">
        <f>ROUND(H1468,-2)</f>
        <v>2080000</v>
      </c>
    </row>
    <row r="1470" spans="1:8" ht="15.6">
      <c r="A1470" s="49"/>
      <c r="B1470" s="49"/>
      <c r="C1470" s="49"/>
      <c r="D1470" s="49"/>
      <c r="E1470" s="49"/>
      <c r="F1470" s="49"/>
      <c r="G1470" s="49"/>
      <c r="H1470" s="50"/>
    </row>
    <row r="1471" spans="1:8" ht="18">
      <c r="A1471" s="51"/>
      <c r="B1471" s="51"/>
      <c r="C1471" s="51"/>
      <c r="D1471" s="51"/>
      <c r="E1471" s="51"/>
      <c r="F1471" s="51"/>
      <c r="G1471" s="1532" t="s">
        <v>1904</v>
      </c>
      <c r="H1471" s="1532"/>
    </row>
    <row r="1472" spans="1:8" ht="18">
      <c r="A1472" s="1532" t="s">
        <v>31</v>
      </c>
      <c r="B1472" s="1532"/>
      <c r="C1472" s="1532" t="s">
        <v>32</v>
      </c>
      <c r="D1472" s="1532"/>
      <c r="E1472" s="1532"/>
      <c r="F1472" s="958"/>
      <c r="G1472" s="1532" t="s">
        <v>33</v>
      </c>
      <c r="H1472" s="1532"/>
    </row>
    <row r="1473" spans="1:8" ht="18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">
      <c r="A1476" s="1529" t="s">
        <v>1622</v>
      </c>
      <c r="B1476" s="1529"/>
      <c r="C1476" s="1529" t="s">
        <v>1603</v>
      </c>
      <c r="D1476" s="1529"/>
      <c r="E1476" s="1529"/>
      <c r="F1476" s="958"/>
      <c r="G1476" s="1529" t="s">
        <v>1661</v>
      </c>
      <c r="H1476" s="1529"/>
    </row>
    <row r="1477" spans="1:8" ht="18">
      <c r="A1477" s="1532" t="s">
        <v>37</v>
      </c>
      <c r="B1477" s="1532"/>
      <c r="C1477" s="1532" t="s">
        <v>1604</v>
      </c>
      <c r="D1477" s="1532"/>
      <c r="E1477" s="1532"/>
      <c r="F1477" s="958"/>
      <c r="G1477" s="1532" t="s">
        <v>39</v>
      </c>
      <c r="H1477" s="1532"/>
    </row>
    <row r="1483" spans="1:8" ht="31.2">
      <c r="A1483" s="597"/>
      <c r="B1483" s="597"/>
      <c r="C1483" s="1544" t="s">
        <v>235</v>
      </c>
      <c r="D1483" s="1544"/>
      <c r="E1483" s="1544"/>
      <c r="F1483" s="1544"/>
      <c r="G1483" s="1544"/>
      <c r="H1483" s="1544"/>
    </row>
    <row r="1484" spans="1:8" ht="28.8">
      <c r="A1484" s="597"/>
      <c r="B1484" s="597"/>
      <c r="C1484" s="1514" t="s">
        <v>1882</v>
      </c>
      <c r="D1484" s="1514"/>
      <c r="E1484" s="1514"/>
      <c r="F1484" s="1514"/>
      <c r="G1484" s="1514"/>
      <c r="H1484" s="1514"/>
    </row>
    <row r="1485" spans="1:8" ht="25.8">
      <c r="A1485" s="830"/>
      <c r="B1485" s="830"/>
      <c r="C1485" s="1514" t="s">
        <v>1879</v>
      </c>
      <c r="D1485" s="1514"/>
      <c r="E1485" s="1514"/>
      <c r="F1485" s="1514"/>
      <c r="G1485" s="1514"/>
      <c r="H1485" s="1514"/>
    </row>
    <row r="1486" spans="1:8" ht="15.6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6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">
      <c r="A1488" s="1527" t="s">
        <v>3</v>
      </c>
      <c r="B1488" s="1527" t="s">
        <v>4</v>
      </c>
      <c r="C1488" s="1527" t="s">
        <v>5</v>
      </c>
      <c r="D1488" s="1527" t="s">
        <v>6</v>
      </c>
      <c r="E1488" s="1527" t="s">
        <v>7</v>
      </c>
      <c r="F1488" s="1001" t="s">
        <v>8</v>
      </c>
      <c r="G1488" s="1001" t="s">
        <v>9</v>
      </c>
      <c r="H1488" s="1001" t="s">
        <v>10</v>
      </c>
    </row>
    <row r="1489" spans="1:8" ht="18">
      <c r="A1489" s="1528"/>
      <c r="B1489" s="1528"/>
      <c r="C1489" s="1528"/>
      <c r="D1489" s="1528"/>
      <c r="E1489" s="1528"/>
      <c r="F1489" s="1002" t="s">
        <v>11</v>
      </c>
      <c r="G1489" s="1002" t="s">
        <v>11</v>
      </c>
      <c r="H1489" s="1002" t="s">
        <v>11</v>
      </c>
    </row>
    <row r="1490" spans="1:8" ht="18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8.600000000000001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19.2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8.600000000000001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">
      <c r="A1500" s="1111"/>
      <c r="B1500" s="1112"/>
      <c r="C1500" s="1112"/>
      <c r="D1500" s="1112"/>
      <c r="E1500" s="1112"/>
      <c r="F1500" s="1555" t="s">
        <v>1883</v>
      </c>
      <c r="G1500" s="1556"/>
      <c r="H1500" s="1115">
        <f>G1497+G1498</f>
        <v>858026.86</v>
      </c>
    </row>
    <row r="1501" spans="1:8" ht="18">
      <c r="A1501" s="1083"/>
      <c r="B1501" s="1084"/>
      <c r="C1501" s="1084"/>
      <c r="D1501" s="1084"/>
      <c r="E1501" s="1084"/>
      <c r="F1501" s="1557" t="s">
        <v>460</v>
      </c>
      <c r="G1501" s="1558"/>
      <c r="H1501" s="1123"/>
    </row>
    <row r="1502" spans="1:8" ht="18">
      <c r="A1502" s="1083" t="s">
        <v>27</v>
      </c>
      <c r="B1502" s="1084"/>
      <c r="C1502" s="1084"/>
      <c r="D1502" s="1084"/>
      <c r="E1502" s="1084"/>
      <c r="F1502" s="1559" t="s">
        <v>28</v>
      </c>
      <c r="G1502" s="1560"/>
      <c r="H1502" s="1119">
        <f>H1495+H1500+J1426</f>
        <v>3956034.5460000001</v>
      </c>
    </row>
    <row r="1503" spans="1:8" ht="18">
      <c r="A1503" s="1085"/>
      <c r="B1503" s="1086" t="s">
        <v>1961</v>
      </c>
      <c r="C1503" s="1120"/>
      <c r="D1503" s="1120"/>
      <c r="E1503" s="1120"/>
      <c r="F1503" s="1557" t="s">
        <v>30</v>
      </c>
      <c r="G1503" s="1558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">
      <c r="A1505" s="51"/>
      <c r="B1505" s="51"/>
      <c r="C1505" s="51"/>
      <c r="D1505" s="51"/>
      <c r="E1505" s="51"/>
      <c r="F1505" s="51"/>
      <c r="G1505" s="1532" t="s">
        <v>1949</v>
      </c>
      <c r="H1505" s="1532"/>
    </row>
    <row r="1506" spans="1:8" ht="18">
      <c r="A1506" s="1532" t="s">
        <v>31</v>
      </c>
      <c r="B1506" s="1532"/>
      <c r="C1506" s="1532" t="s">
        <v>32</v>
      </c>
      <c r="D1506" s="1532"/>
      <c r="E1506" s="1532"/>
      <c r="F1506" s="958"/>
      <c r="G1506" s="1532" t="s">
        <v>33</v>
      </c>
      <c r="H1506" s="1532"/>
    </row>
    <row r="1507" spans="1:8" ht="18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">
      <c r="A1510" s="1529" t="s">
        <v>2029</v>
      </c>
      <c r="B1510" s="1529"/>
      <c r="C1510" s="1529" t="s">
        <v>1603</v>
      </c>
      <c r="D1510" s="1529"/>
      <c r="E1510" s="1529"/>
      <c r="F1510" s="958"/>
      <c r="G1510" s="1529" t="s">
        <v>1661</v>
      </c>
      <c r="H1510" s="1529"/>
    </row>
    <row r="1511" spans="1:8" ht="18">
      <c r="A1511" s="1532" t="s">
        <v>2030</v>
      </c>
      <c r="B1511" s="1532"/>
      <c r="C1511" s="1532" t="s">
        <v>1604</v>
      </c>
      <c r="D1511" s="1532"/>
      <c r="E1511" s="1532"/>
      <c r="F1511" s="958"/>
      <c r="G1511" s="1532" t="s">
        <v>39</v>
      </c>
      <c r="H1511" s="1532"/>
    </row>
    <row r="1519" spans="1:8" ht="31.2">
      <c r="A1519" s="597"/>
      <c r="B1519" s="597"/>
      <c r="C1519" s="1544" t="s">
        <v>235</v>
      </c>
      <c r="D1519" s="1544"/>
      <c r="E1519" s="1544"/>
      <c r="F1519" s="1544"/>
      <c r="G1519" s="1544"/>
      <c r="H1519" s="1544"/>
    </row>
    <row r="1520" spans="1:8" ht="28.8">
      <c r="A1520" s="597"/>
      <c r="B1520" s="597"/>
      <c r="C1520" s="1514" t="s">
        <v>1869</v>
      </c>
      <c r="D1520" s="1514"/>
      <c r="E1520" s="1514"/>
      <c r="F1520" s="1514"/>
      <c r="G1520" s="1514"/>
      <c r="H1520" s="1514"/>
    </row>
    <row r="1521" spans="1:8" ht="25.8">
      <c r="A1521" s="830"/>
      <c r="B1521" s="830"/>
      <c r="C1521" s="1514"/>
      <c r="D1521" s="1514"/>
      <c r="E1521" s="1514"/>
      <c r="F1521" s="1514"/>
      <c r="G1521" s="1514"/>
      <c r="H1521" s="1514"/>
    </row>
    <row r="1522" spans="1:8" ht="15.6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6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">
      <c r="A1524" s="1527" t="s">
        <v>3</v>
      </c>
      <c r="B1524" s="1527" t="s">
        <v>4</v>
      </c>
      <c r="C1524" s="1527" t="s">
        <v>5</v>
      </c>
      <c r="D1524" s="1527" t="s">
        <v>6</v>
      </c>
      <c r="E1524" s="1527" t="s">
        <v>7</v>
      </c>
      <c r="F1524" s="1001" t="s">
        <v>8</v>
      </c>
      <c r="G1524" s="1001" t="s">
        <v>9</v>
      </c>
      <c r="H1524" s="1001" t="s">
        <v>10</v>
      </c>
    </row>
    <row r="1525" spans="1:8" ht="18">
      <c r="A1525" s="1528"/>
      <c r="B1525" s="1528"/>
      <c r="C1525" s="1528"/>
      <c r="D1525" s="1528"/>
      <c r="E1525" s="1528"/>
      <c r="F1525" s="1002" t="s">
        <v>11</v>
      </c>
      <c r="G1525" s="1002" t="s">
        <v>11</v>
      </c>
      <c r="H1525" s="1002" t="s">
        <v>11</v>
      </c>
    </row>
    <row r="1526" spans="1:8" ht="18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6">
      <c r="A1534" s="49"/>
      <c r="B1534" s="49"/>
      <c r="C1534" s="49"/>
      <c r="D1534" s="49"/>
      <c r="E1534" s="49"/>
      <c r="F1534" s="49"/>
      <c r="G1534" s="49"/>
      <c r="H1534" s="50"/>
    </row>
    <row r="1535" spans="1:8" ht="18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7.399999999999999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6">
      <c r="A1537" s="49"/>
      <c r="B1537" s="49"/>
      <c r="C1537" s="49"/>
      <c r="D1537" s="49"/>
      <c r="E1537" s="49"/>
      <c r="F1537" s="49"/>
      <c r="G1537" s="49"/>
      <c r="H1537" s="50"/>
    </row>
    <row r="1538" spans="1:8" ht="18">
      <c r="A1538" s="51"/>
      <c r="B1538" s="51"/>
      <c r="C1538" s="51"/>
      <c r="D1538" s="51"/>
      <c r="E1538" s="51"/>
      <c r="F1538" s="51"/>
      <c r="G1538" s="1532" t="s">
        <v>1863</v>
      </c>
      <c r="H1538" s="1532"/>
    </row>
    <row r="1539" spans="1:8" ht="18">
      <c r="A1539" s="1532" t="s">
        <v>31</v>
      </c>
      <c r="B1539" s="1532"/>
      <c r="C1539" s="1532" t="s">
        <v>32</v>
      </c>
      <c r="D1539" s="1532"/>
      <c r="E1539" s="1532"/>
      <c r="F1539" s="958"/>
      <c r="G1539" s="1532" t="s">
        <v>33</v>
      </c>
      <c r="H1539" s="1532"/>
    </row>
    <row r="1540" spans="1:8" ht="18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">
      <c r="A1543" s="1529" t="s">
        <v>1622</v>
      </c>
      <c r="B1543" s="1529"/>
      <c r="C1543" s="1529" t="s">
        <v>1603</v>
      </c>
      <c r="D1543" s="1529"/>
      <c r="E1543" s="1529"/>
      <c r="F1543" s="958"/>
      <c r="G1543" s="1529" t="s">
        <v>1778</v>
      </c>
      <c r="H1543" s="1529"/>
    </row>
    <row r="1544" spans="1:8" ht="18">
      <c r="A1544" s="1532" t="s">
        <v>37</v>
      </c>
      <c r="B1544" s="1532"/>
      <c r="C1544" s="1532" t="s">
        <v>1604</v>
      </c>
      <c r="D1544" s="1532"/>
      <c r="E1544" s="1532"/>
      <c r="F1544" s="958"/>
      <c r="G1544" s="1532" t="s">
        <v>39</v>
      </c>
      <c r="H1544" s="1532"/>
    </row>
    <row r="1546" spans="1:8" ht="28.5" customHeight="1"/>
    <row r="1563" spans="1:8" ht="31.2">
      <c r="A1563" s="1544" t="s">
        <v>235</v>
      </c>
      <c r="B1563" s="1544"/>
      <c r="C1563" s="1544"/>
      <c r="D1563" s="1544"/>
      <c r="E1563" s="1544"/>
      <c r="F1563" s="1544"/>
      <c r="G1563" s="1544"/>
      <c r="H1563" s="1544"/>
    </row>
    <row r="1564" spans="1:8" ht="25.8">
      <c r="A1564" s="1514" t="s">
        <v>1858</v>
      </c>
      <c r="B1564" s="1514"/>
      <c r="C1564" s="1514"/>
      <c r="D1564" s="1514"/>
      <c r="E1564" s="1514"/>
      <c r="F1564" s="1514"/>
      <c r="G1564" s="1514"/>
      <c r="H1564" s="1514"/>
    </row>
    <row r="1565" spans="1:8" ht="25.8">
      <c r="A1565" s="1514" t="s">
        <v>1859</v>
      </c>
      <c r="B1565" s="1514"/>
      <c r="C1565" s="1514"/>
      <c r="D1565" s="1514"/>
      <c r="E1565" s="1514"/>
      <c r="F1565" s="1514"/>
      <c r="G1565" s="1514"/>
      <c r="H1565" s="1514"/>
    </row>
    <row r="1566" spans="1:8" ht="15.6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6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">
      <c r="A1568" s="1527" t="s">
        <v>3</v>
      </c>
      <c r="B1568" s="1527" t="s">
        <v>4</v>
      </c>
      <c r="C1568" s="1527" t="s">
        <v>5</v>
      </c>
      <c r="D1568" s="1527" t="s">
        <v>6</v>
      </c>
      <c r="E1568" s="1527" t="s">
        <v>7</v>
      </c>
      <c r="F1568" s="1001" t="s">
        <v>8</v>
      </c>
      <c r="G1568" s="1001" t="s">
        <v>9</v>
      </c>
      <c r="H1568" s="1001" t="s">
        <v>10</v>
      </c>
    </row>
    <row r="1569" spans="1:8" ht="18">
      <c r="A1569" s="1528"/>
      <c r="B1569" s="1528"/>
      <c r="C1569" s="1528"/>
      <c r="D1569" s="1528"/>
      <c r="E1569" s="1528"/>
      <c r="F1569" s="1002" t="s">
        <v>11</v>
      </c>
      <c r="G1569" s="1002" t="s">
        <v>11</v>
      </c>
      <c r="H1569" s="1002" t="s">
        <v>11</v>
      </c>
    </row>
    <row r="1570" spans="1:8" ht="18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6">
      <c r="A1578" s="49"/>
      <c r="B1578" s="49"/>
      <c r="C1578" s="49"/>
      <c r="D1578" s="49"/>
      <c r="E1578" s="49"/>
      <c r="F1578" s="49"/>
      <c r="G1578" s="49"/>
      <c r="H1578" s="50"/>
    </row>
    <row r="1579" spans="1:8" ht="18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">
      <c r="A1582" s="51"/>
      <c r="B1582" s="51"/>
      <c r="C1582" s="51"/>
      <c r="D1582" s="51"/>
      <c r="E1582" s="51"/>
      <c r="F1582" s="51"/>
      <c r="G1582" s="1532" t="s">
        <v>1863</v>
      </c>
      <c r="H1582" s="1532"/>
    </row>
    <row r="1583" spans="1:8" ht="18">
      <c r="A1583" s="1532" t="s">
        <v>31</v>
      </c>
      <c r="B1583" s="1532"/>
      <c r="C1583" s="1532" t="s">
        <v>32</v>
      </c>
      <c r="D1583" s="1532"/>
      <c r="E1583" s="1532"/>
      <c r="F1583" s="958"/>
      <c r="G1583" s="1532" t="s">
        <v>33</v>
      </c>
      <c r="H1583" s="1532"/>
    </row>
    <row r="1584" spans="1:8" ht="18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">
      <c r="A1587" s="1529" t="s">
        <v>1622</v>
      </c>
      <c r="B1587" s="1529"/>
      <c r="C1587" s="1529" t="s">
        <v>1603</v>
      </c>
      <c r="D1587" s="1529"/>
      <c r="E1587" s="1529"/>
      <c r="F1587" s="958"/>
      <c r="G1587" s="1529" t="s">
        <v>1778</v>
      </c>
      <c r="H1587" s="1529"/>
    </row>
    <row r="1588" spans="1:8" ht="18">
      <c r="A1588" s="1532" t="s">
        <v>37</v>
      </c>
      <c r="B1588" s="1532"/>
      <c r="C1588" s="1532" t="s">
        <v>1604</v>
      </c>
      <c r="D1588" s="1532"/>
      <c r="E1588" s="1532"/>
      <c r="F1588" s="958"/>
      <c r="G1588" s="1532" t="s">
        <v>39</v>
      </c>
      <c r="H1588" s="1532"/>
    </row>
    <row r="1589" spans="1:8" ht="18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4.6">
      <c r="A1593" s="1078"/>
      <c r="B1593" s="1079"/>
      <c r="C1593" s="1554" t="s">
        <v>464</v>
      </c>
      <c r="D1593" s="1554"/>
      <c r="E1593" s="1554"/>
      <c r="F1593" s="1554"/>
      <c r="G1593" s="1554"/>
      <c r="H1593" s="1554"/>
    </row>
    <row r="1594" spans="1:8" ht="24.6">
      <c r="A1594" s="1078"/>
      <c r="B1594" s="1078"/>
      <c r="C1594" s="1554" t="s">
        <v>1864</v>
      </c>
      <c r="D1594" s="1554"/>
      <c r="E1594" s="1554"/>
      <c r="F1594" s="1554"/>
      <c r="G1594" s="1554"/>
      <c r="H1594" s="1554"/>
    </row>
    <row r="1595" spans="1:8" ht="24.6">
      <c r="A1595" s="1078"/>
      <c r="B1595" s="1078"/>
      <c r="C1595" s="1554" t="s">
        <v>507</v>
      </c>
      <c r="D1595" s="1554"/>
      <c r="E1595" s="1554"/>
      <c r="F1595" s="1554"/>
      <c r="G1595" s="1554"/>
      <c r="H1595" s="1554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7.399999999999999">
      <c r="A1598" s="1552" t="s">
        <v>3</v>
      </c>
      <c r="B1598" s="1552" t="s">
        <v>4</v>
      </c>
      <c r="C1598" s="1552" t="s">
        <v>5</v>
      </c>
      <c r="D1598" s="1552" t="s">
        <v>6</v>
      </c>
      <c r="E1598" s="1552" t="s">
        <v>7</v>
      </c>
      <c r="F1598" s="1087" t="s">
        <v>8</v>
      </c>
      <c r="G1598" s="1087" t="s">
        <v>9</v>
      </c>
      <c r="H1598" s="1087" t="s">
        <v>10</v>
      </c>
    </row>
    <row r="1599" spans="1:8" ht="17.399999999999999">
      <c r="A1599" s="1553"/>
      <c r="B1599" s="1553"/>
      <c r="C1599" s="1553"/>
      <c r="D1599" s="1553"/>
      <c r="E1599" s="1553"/>
      <c r="F1599" s="1088" t="s">
        <v>11</v>
      </c>
      <c r="G1599" s="1088" t="s">
        <v>11</v>
      </c>
      <c r="H1599" s="1088" t="s">
        <v>11</v>
      </c>
    </row>
    <row r="1600" spans="1:8" ht="17.399999999999999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7.399999999999999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7.399999999999999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7.399999999999999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7.399999999999999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7.399999999999999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7.399999999999999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7.399999999999999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7.399999999999999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7.399999999999999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7.399999999999999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7.399999999999999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7.399999999999999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7.399999999999999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7.399999999999999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7.399999999999999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7.399999999999999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7.399999999999999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7.399999999999999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7.399999999999999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7.399999999999999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8.600000000000001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399999999999999">
      <c r="A1627" s="1124"/>
      <c r="B1627" s="1124"/>
      <c r="C1627" s="1124"/>
      <c r="D1627" s="1124"/>
      <c r="E1627" s="1124"/>
      <c r="F1627" s="1124"/>
      <c r="G1627" s="1546" t="s">
        <v>1842</v>
      </c>
      <c r="H1627" s="1546"/>
    </row>
    <row r="1628" spans="1:8" ht="20.399999999999999">
      <c r="A1628" s="1546" t="s">
        <v>234</v>
      </c>
      <c r="B1628" s="1546"/>
      <c r="C1628" s="1546" t="s">
        <v>32</v>
      </c>
      <c r="D1628" s="1546"/>
      <c r="E1628" s="1546"/>
      <c r="F1628" s="1124"/>
      <c r="G1628" s="1546" t="s">
        <v>33</v>
      </c>
      <c r="H1628" s="1546"/>
    </row>
    <row r="1629" spans="1:8" ht="20.399999999999999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399999999999999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399999999999999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1">
      <c r="A1632" s="1547" t="s">
        <v>1822</v>
      </c>
      <c r="B1632" s="1547"/>
      <c r="C1632" s="1547" t="s">
        <v>1134</v>
      </c>
      <c r="D1632" s="1547"/>
      <c r="E1632" s="1547"/>
      <c r="F1632" s="1124"/>
      <c r="G1632" s="1547" t="s">
        <v>1661</v>
      </c>
      <c r="H1632" s="1547"/>
    </row>
    <row r="1633" spans="1:8" ht="20.399999999999999">
      <c r="A1633" s="1546" t="s">
        <v>37</v>
      </c>
      <c r="B1633" s="1546"/>
      <c r="C1633" s="1546" t="s">
        <v>1867</v>
      </c>
      <c r="D1633" s="1546"/>
      <c r="E1633" s="1546"/>
      <c r="F1633" s="1124"/>
      <c r="G1633" s="1546" t="s">
        <v>39</v>
      </c>
      <c r="H1633" s="1546"/>
    </row>
    <row r="1634" spans="1:8" ht="17.399999999999999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6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8">
      <c r="A1642" s="597"/>
      <c r="B1642" s="597"/>
      <c r="C1642" s="1524" t="s">
        <v>235</v>
      </c>
      <c r="D1642" s="1524"/>
      <c r="E1642" s="1524"/>
      <c r="F1642" s="1524"/>
      <c r="G1642" s="1524"/>
      <c r="H1642" s="1524"/>
    </row>
    <row r="1643" spans="1:8" ht="28.8">
      <c r="A1643" s="597"/>
      <c r="B1643" s="597"/>
      <c r="C1643" s="1545" t="s">
        <v>1817</v>
      </c>
      <c r="D1643" s="1545"/>
      <c r="E1643" s="1545"/>
      <c r="F1643" s="1545"/>
      <c r="G1643" s="1545"/>
      <c r="H1643" s="1545"/>
    </row>
    <row r="1644" spans="1:8" ht="23.4">
      <c r="A1644" s="830"/>
      <c r="B1644" s="830"/>
      <c r="C1644" s="1535" t="s">
        <v>466</v>
      </c>
      <c r="D1644" s="1535"/>
      <c r="E1644" s="1535"/>
      <c r="F1644" s="1535"/>
      <c r="G1644" s="1535"/>
      <c r="H1644" s="1535"/>
    </row>
    <row r="1645" spans="1:8" ht="15.6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6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6">
      <c r="A1647" s="1516" t="s">
        <v>3</v>
      </c>
      <c r="B1647" s="1516" t="s">
        <v>4</v>
      </c>
      <c r="C1647" s="1516" t="s">
        <v>5</v>
      </c>
      <c r="D1647" s="1516" t="s">
        <v>6</v>
      </c>
      <c r="E1647" s="1516" t="s">
        <v>7</v>
      </c>
      <c r="F1647" s="770" t="s">
        <v>8</v>
      </c>
      <c r="G1647" s="770" t="s">
        <v>9</v>
      </c>
      <c r="H1647" s="770" t="s">
        <v>10</v>
      </c>
    </row>
    <row r="1648" spans="1:8" ht="15.6">
      <c r="A1648" s="1517"/>
      <c r="B1648" s="1517"/>
      <c r="C1648" s="1517"/>
      <c r="D1648" s="1517"/>
      <c r="E1648" s="1517"/>
      <c r="F1648" s="771" t="s">
        <v>11</v>
      </c>
      <c r="G1648" s="771" t="s">
        <v>11</v>
      </c>
      <c r="H1648" s="771" t="s">
        <v>11</v>
      </c>
    </row>
    <row r="1649" spans="1:8" ht="15.6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6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6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6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6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6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6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6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6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6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6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6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6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6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6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6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6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6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6">
      <c r="A1667" s="49"/>
      <c r="B1667" s="49"/>
      <c r="C1667" s="49"/>
      <c r="D1667" s="49"/>
      <c r="E1667" s="49"/>
      <c r="F1667" s="49"/>
      <c r="G1667" s="49"/>
      <c r="H1667" s="50"/>
    </row>
    <row r="1668" spans="1:8" ht="18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7.399999999999999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6">
      <c r="A1670" s="49"/>
      <c r="B1670" s="49"/>
      <c r="C1670" s="49"/>
      <c r="D1670" s="49"/>
      <c r="E1670" s="49"/>
      <c r="F1670" s="49"/>
      <c r="G1670" s="49"/>
      <c r="H1670" s="50"/>
    </row>
    <row r="1671" spans="1:8" ht="18">
      <c r="A1671" s="51"/>
      <c r="B1671" s="51"/>
      <c r="C1671" s="51"/>
      <c r="D1671" s="51"/>
      <c r="E1671" s="51"/>
      <c r="F1671" s="51"/>
      <c r="G1671" s="1532" t="s">
        <v>1815</v>
      </c>
      <c r="H1671" s="1532"/>
    </row>
    <row r="1672" spans="1:8" ht="18">
      <c r="A1672" s="1532" t="s">
        <v>31</v>
      </c>
      <c r="B1672" s="1532"/>
      <c r="C1672" s="1532" t="s">
        <v>32</v>
      </c>
      <c r="D1672" s="1532"/>
      <c r="E1672" s="1532"/>
      <c r="F1672" s="958"/>
      <c r="G1672" s="1532" t="s">
        <v>33</v>
      </c>
      <c r="H1672" s="1532"/>
    </row>
    <row r="1673" spans="1:8" ht="18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">
      <c r="A1676" s="1529" t="s">
        <v>1622</v>
      </c>
      <c r="B1676" s="1529"/>
      <c r="C1676" s="1529" t="s">
        <v>1603</v>
      </c>
      <c r="D1676" s="1529"/>
      <c r="E1676" s="1529"/>
      <c r="F1676" s="958"/>
      <c r="G1676" s="1529" t="s">
        <v>1661</v>
      </c>
      <c r="H1676" s="1529"/>
    </row>
    <row r="1677" spans="1:8" ht="18">
      <c r="A1677" s="1532" t="s">
        <v>37</v>
      </c>
      <c r="B1677" s="1532"/>
      <c r="C1677" s="1532" t="s">
        <v>1604</v>
      </c>
      <c r="D1677" s="1532"/>
      <c r="E1677" s="1532"/>
      <c r="F1677" s="958"/>
      <c r="G1677" s="1532" t="s">
        <v>39</v>
      </c>
      <c r="H1677" s="1532"/>
    </row>
    <row r="1684" spans="1:8" ht="31.2">
      <c r="A1684" s="597"/>
      <c r="B1684" s="597"/>
      <c r="C1684" s="1544" t="s">
        <v>235</v>
      </c>
      <c r="D1684" s="1544"/>
      <c r="E1684" s="1544"/>
      <c r="F1684" s="1544"/>
      <c r="G1684" s="1544"/>
      <c r="H1684" s="1544"/>
    </row>
    <row r="1685" spans="1:8" ht="28.8">
      <c r="A1685" s="597"/>
      <c r="B1685" s="597"/>
      <c r="C1685" s="1514" t="s">
        <v>1816</v>
      </c>
      <c r="D1685" s="1514"/>
      <c r="E1685" s="1514"/>
      <c r="F1685" s="1514"/>
      <c r="G1685" s="1514"/>
      <c r="H1685" s="1514"/>
    </row>
    <row r="1686" spans="1:8" ht="25.8">
      <c r="A1686" s="830"/>
      <c r="B1686" s="830"/>
      <c r="C1686" s="1514" t="s">
        <v>1809</v>
      </c>
      <c r="D1686" s="1514"/>
      <c r="E1686" s="1514"/>
      <c r="F1686" s="1514"/>
      <c r="G1686" s="1514"/>
      <c r="H1686" s="1514"/>
    </row>
    <row r="1687" spans="1:8" ht="25.8">
      <c r="A1687" s="769"/>
      <c r="B1687" s="769"/>
      <c r="C1687" s="1514" t="s">
        <v>1810</v>
      </c>
      <c r="D1687" s="1514"/>
      <c r="E1687" s="1514"/>
      <c r="F1687" s="1514"/>
      <c r="G1687" s="1514"/>
      <c r="H1687" s="1514"/>
    </row>
    <row r="1688" spans="1:8" ht="15.6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">
      <c r="A1689" s="1527" t="s">
        <v>3</v>
      </c>
      <c r="B1689" s="1527" t="s">
        <v>4</v>
      </c>
      <c r="C1689" s="1527" t="s">
        <v>5</v>
      </c>
      <c r="D1689" s="1527" t="s">
        <v>6</v>
      </c>
      <c r="E1689" s="1527" t="s">
        <v>7</v>
      </c>
      <c r="F1689" s="1001" t="s">
        <v>8</v>
      </c>
      <c r="G1689" s="1001" t="s">
        <v>9</v>
      </c>
      <c r="H1689" s="1001" t="s">
        <v>10</v>
      </c>
    </row>
    <row r="1690" spans="1:8" ht="18">
      <c r="A1690" s="1528"/>
      <c r="B1690" s="1528"/>
      <c r="C1690" s="1528"/>
      <c r="D1690" s="1528"/>
      <c r="E1690" s="1528"/>
      <c r="F1690" s="1002" t="s">
        <v>11</v>
      </c>
      <c r="G1690" s="1002" t="s">
        <v>11</v>
      </c>
      <c r="H1690" s="1002" t="s">
        <v>11</v>
      </c>
    </row>
    <row r="1691" spans="1:8" ht="18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6">
      <c r="A1701" s="49"/>
      <c r="B1701" s="49"/>
      <c r="C1701" s="49"/>
      <c r="D1701" s="49"/>
      <c r="E1701" s="49"/>
      <c r="F1701" s="49"/>
      <c r="G1701" s="49"/>
      <c r="H1701" s="50"/>
    </row>
    <row r="1702" spans="1:8" ht="18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7.399999999999999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6">
      <c r="A1704" s="49"/>
      <c r="B1704" s="49"/>
      <c r="C1704" s="49"/>
      <c r="D1704" s="49"/>
      <c r="E1704" s="49"/>
      <c r="F1704" s="49"/>
      <c r="G1704" s="49"/>
      <c r="H1704" s="50"/>
    </row>
    <row r="1705" spans="1:8" ht="18">
      <c r="A1705" s="51"/>
      <c r="B1705" s="51"/>
      <c r="C1705" s="51"/>
      <c r="D1705" s="51"/>
      <c r="E1705" s="51"/>
      <c r="F1705" s="51"/>
      <c r="G1705" s="1532" t="s">
        <v>1815</v>
      </c>
      <c r="H1705" s="1532"/>
    </row>
    <row r="1706" spans="1:8" ht="18">
      <c r="A1706" s="1532" t="s">
        <v>31</v>
      </c>
      <c r="B1706" s="1532"/>
      <c r="C1706" s="1532" t="s">
        <v>32</v>
      </c>
      <c r="D1706" s="1532"/>
      <c r="E1706" s="1532"/>
      <c r="F1706" s="958"/>
      <c r="G1706" s="1532" t="s">
        <v>33</v>
      </c>
      <c r="H1706" s="1532"/>
    </row>
    <row r="1707" spans="1:8" ht="18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">
      <c r="A1710" s="1529" t="s">
        <v>1622</v>
      </c>
      <c r="B1710" s="1529"/>
      <c r="C1710" s="1529" t="s">
        <v>1603</v>
      </c>
      <c r="D1710" s="1529"/>
      <c r="E1710" s="1529"/>
      <c r="F1710" s="958"/>
      <c r="G1710" s="1529" t="s">
        <v>1661</v>
      </c>
      <c r="H1710" s="1529"/>
    </row>
    <row r="1711" spans="1:8" ht="18">
      <c r="A1711" s="1532" t="s">
        <v>37</v>
      </c>
      <c r="B1711" s="1532"/>
      <c r="C1711" s="1532" t="s">
        <v>1604</v>
      </c>
      <c r="D1711" s="1532"/>
      <c r="E1711" s="1532"/>
      <c r="F1711" s="958"/>
      <c r="G1711" s="1532" t="s">
        <v>39</v>
      </c>
      <c r="H1711" s="1532"/>
    </row>
    <row r="1717" spans="1:8" ht="15.6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2">
      <c r="A1718" s="597"/>
      <c r="B1718" s="597"/>
      <c r="C1718" s="1544" t="s">
        <v>235</v>
      </c>
      <c r="D1718" s="1544"/>
      <c r="E1718" s="1544"/>
      <c r="F1718" s="1544"/>
      <c r="G1718" s="1544"/>
      <c r="H1718" s="1544"/>
    </row>
    <row r="1719" spans="1:8" ht="28.8">
      <c r="A1719" s="597"/>
      <c r="B1719" s="597"/>
      <c r="C1719" s="1514" t="s">
        <v>1807</v>
      </c>
      <c r="D1719" s="1514"/>
      <c r="E1719" s="1514"/>
      <c r="F1719" s="1514"/>
      <c r="G1719" s="1514"/>
      <c r="H1719" s="1514"/>
    </row>
    <row r="1720" spans="1:8" ht="25.8">
      <c r="A1720" s="830"/>
      <c r="B1720" s="830"/>
      <c r="C1720" s="1514" t="s">
        <v>1078</v>
      </c>
      <c r="D1720" s="1514"/>
      <c r="E1720" s="1514"/>
      <c r="F1720" s="1514"/>
      <c r="G1720" s="1514"/>
      <c r="H1720" s="1514"/>
    </row>
    <row r="1721" spans="1:8" ht="15.6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6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">
      <c r="A1723" s="1527" t="s">
        <v>3</v>
      </c>
      <c r="B1723" s="1527" t="s">
        <v>4</v>
      </c>
      <c r="C1723" s="1527" t="s">
        <v>5</v>
      </c>
      <c r="D1723" s="1527" t="s">
        <v>6</v>
      </c>
      <c r="E1723" s="1527" t="s">
        <v>7</v>
      </c>
      <c r="F1723" s="1001" t="s">
        <v>8</v>
      </c>
      <c r="G1723" s="1001" t="s">
        <v>9</v>
      </c>
      <c r="H1723" s="1001" t="s">
        <v>10</v>
      </c>
    </row>
    <row r="1724" spans="1:8" ht="18">
      <c r="A1724" s="1528"/>
      <c r="B1724" s="1528"/>
      <c r="C1724" s="1528"/>
      <c r="D1724" s="1528"/>
      <c r="E1724" s="1528"/>
      <c r="F1724" s="1002" t="s">
        <v>11</v>
      </c>
      <c r="G1724" s="1002" t="s">
        <v>11</v>
      </c>
      <c r="H1724" s="1002" t="s">
        <v>11</v>
      </c>
    </row>
    <row r="1725" spans="1:8" ht="18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6">
      <c r="A1741" s="49"/>
      <c r="B1741" s="49"/>
      <c r="C1741" s="49"/>
      <c r="D1741" s="49"/>
      <c r="E1741" s="49"/>
      <c r="F1741" s="49"/>
      <c r="G1741" s="49"/>
      <c r="H1741" s="50"/>
    </row>
    <row r="1742" spans="1:8" ht="18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7.399999999999999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6">
      <c r="A1744" s="49"/>
      <c r="B1744" s="49"/>
      <c r="C1744" s="49"/>
      <c r="D1744" s="49"/>
      <c r="E1744" s="49"/>
      <c r="F1744" s="49"/>
      <c r="G1744" s="49"/>
      <c r="H1744" s="50"/>
    </row>
    <row r="1745" spans="1:8" ht="18">
      <c r="A1745" s="51"/>
      <c r="B1745" s="51"/>
      <c r="C1745" s="51"/>
      <c r="D1745" s="51"/>
      <c r="E1745" s="51"/>
      <c r="F1745" s="51"/>
      <c r="G1745" s="1532" t="s">
        <v>1806</v>
      </c>
      <c r="H1745" s="1532"/>
    </row>
    <row r="1746" spans="1:8" ht="18">
      <c r="A1746" s="1532" t="s">
        <v>31</v>
      </c>
      <c r="B1746" s="1532"/>
      <c r="C1746" s="1532" t="s">
        <v>32</v>
      </c>
      <c r="D1746" s="1532"/>
      <c r="E1746" s="1532"/>
      <c r="F1746" s="958"/>
      <c r="G1746" s="1532" t="s">
        <v>33</v>
      </c>
      <c r="H1746" s="1532"/>
    </row>
    <row r="1747" spans="1:8" ht="18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">
      <c r="A1750" s="1529" t="s">
        <v>1622</v>
      </c>
      <c r="B1750" s="1529"/>
      <c r="C1750" s="1529" t="s">
        <v>1603</v>
      </c>
      <c r="D1750" s="1529"/>
      <c r="E1750" s="1529"/>
      <c r="F1750" s="958"/>
      <c r="G1750" s="1529" t="s">
        <v>1661</v>
      </c>
      <c r="H1750" s="1529"/>
    </row>
    <row r="1751" spans="1:8" ht="18">
      <c r="A1751" s="1532" t="s">
        <v>37</v>
      </c>
      <c r="B1751" s="1532"/>
      <c r="C1751" s="1532" t="s">
        <v>1604</v>
      </c>
      <c r="D1751" s="1532"/>
      <c r="E1751" s="1532"/>
      <c r="F1751" s="958"/>
      <c r="G1751" s="1532" t="s">
        <v>39</v>
      </c>
      <c r="H1751" s="1532"/>
    </row>
    <row r="1787" spans="1:8" ht="28.8">
      <c r="A1787" s="597"/>
      <c r="B1787" s="597"/>
      <c r="C1787" s="1524" t="s">
        <v>1705</v>
      </c>
      <c r="D1787" s="1524"/>
      <c r="E1787" s="1524"/>
      <c r="F1787" s="1524"/>
      <c r="G1787" s="1524"/>
      <c r="H1787" s="1524"/>
    </row>
    <row r="1788" spans="1:8" ht="28.8">
      <c r="A1788" s="597"/>
      <c r="B1788" s="597"/>
      <c r="C1788" s="1545" t="s">
        <v>1706</v>
      </c>
      <c r="D1788" s="1545"/>
      <c r="E1788" s="1545"/>
      <c r="F1788" s="1545"/>
      <c r="G1788" s="1545"/>
      <c r="H1788" s="1545"/>
    </row>
    <row r="1789" spans="1:8" ht="23.4">
      <c r="A1789" s="830"/>
      <c r="B1789" s="830"/>
      <c r="C1789" s="1535"/>
      <c r="D1789" s="1535"/>
      <c r="E1789" s="1535"/>
      <c r="F1789" s="1535"/>
      <c r="G1789" s="1535"/>
      <c r="H1789" s="1535"/>
    </row>
    <row r="1790" spans="1:8" ht="15.6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6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516" t="s">
        <v>3</v>
      </c>
      <c r="B1792" s="1516" t="s">
        <v>4</v>
      </c>
      <c r="C1792" s="1516" t="s">
        <v>5</v>
      </c>
      <c r="D1792" s="1516" t="s">
        <v>6</v>
      </c>
      <c r="E1792" s="1516" t="s">
        <v>7</v>
      </c>
      <c r="F1792" s="770" t="s">
        <v>8</v>
      </c>
      <c r="G1792" s="770" t="s">
        <v>9</v>
      </c>
      <c r="H1792" s="770" t="s">
        <v>10</v>
      </c>
    </row>
    <row r="1793" spans="1:8" ht="15.6">
      <c r="A1793" s="1517"/>
      <c r="B1793" s="1517"/>
      <c r="C1793" s="1517"/>
      <c r="D1793" s="1517"/>
      <c r="E1793" s="1517"/>
      <c r="F1793" s="771" t="s">
        <v>11</v>
      </c>
      <c r="G1793" s="771" t="s">
        <v>11</v>
      </c>
      <c r="H1793" s="771" t="s">
        <v>11</v>
      </c>
    </row>
    <row r="1794" spans="1:8" ht="15.6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6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6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6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6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6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6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6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6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6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6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6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6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6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6">
      <c r="A1808" s="49"/>
      <c r="B1808" s="49"/>
      <c r="C1808" s="49"/>
      <c r="D1808" s="49"/>
      <c r="E1808" s="49"/>
      <c r="F1808" s="49"/>
      <c r="G1808" s="49"/>
      <c r="H1808" s="50"/>
    </row>
    <row r="1809" spans="1:8" ht="18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7.399999999999999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6">
      <c r="A1811" s="49"/>
      <c r="B1811" s="49"/>
      <c r="C1811" s="49"/>
      <c r="D1811" s="49"/>
      <c r="E1811" s="49"/>
      <c r="F1811" s="49"/>
      <c r="G1811" s="49"/>
      <c r="H1811" s="50"/>
    </row>
    <row r="1812" spans="1:8" ht="15.6">
      <c r="A1812" s="51"/>
      <c r="B1812" s="51"/>
      <c r="C1812" s="51"/>
      <c r="D1812" s="51"/>
      <c r="E1812" s="51"/>
      <c r="F1812" s="51"/>
      <c r="G1812" s="1511" t="s">
        <v>1677</v>
      </c>
      <c r="H1812" s="1511"/>
    </row>
    <row r="1813" spans="1:8" ht="15.6">
      <c r="A1813" s="1511" t="s">
        <v>31</v>
      </c>
      <c r="B1813" s="1511"/>
      <c r="C1813" s="1511" t="s">
        <v>32</v>
      </c>
      <c r="D1813" s="1511"/>
      <c r="E1813" s="1511"/>
      <c r="F1813" s="51"/>
      <c r="G1813" s="1511" t="s">
        <v>33</v>
      </c>
      <c r="H1813" s="1511"/>
    </row>
    <row r="1814" spans="1:8" ht="15.6">
      <c r="A1814" s="51"/>
      <c r="B1814" s="51"/>
      <c r="C1814" s="51"/>
      <c r="D1814" s="51"/>
      <c r="E1814" s="51"/>
      <c r="F1814" s="51"/>
      <c r="G1814" s="51"/>
      <c r="H1814" s="51"/>
    </row>
    <row r="1815" spans="1:8" ht="15.6">
      <c r="A1815" s="51"/>
      <c r="B1815" s="51"/>
      <c r="C1815" s="51"/>
      <c r="D1815" s="51"/>
      <c r="E1815" s="51"/>
      <c r="F1815" s="51"/>
      <c r="G1815" s="51"/>
      <c r="H1815" s="51"/>
    </row>
    <row r="1816" spans="1:8" ht="15.6">
      <c r="A1816" s="51"/>
      <c r="B1816" s="51"/>
      <c r="C1816" s="51"/>
      <c r="D1816" s="51"/>
      <c r="E1816" s="51"/>
      <c r="F1816" s="51"/>
      <c r="G1816" s="51"/>
      <c r="H1816" s="51"/>
    </row>
    <row r="1817" spans="1:8" ht="15.6">
      <c r="A1817" s="1512" t="s">
        <v>1622</v>
      </c>
      <c r="B1817" s="1512"/>
      <c r="C1817" s="1512" t="s">
        <v>1603</v>
      </c>
      <c r="D1817" s="1512"/>
      <c r="E1817" s="1512"/>
      <c r="F1817" s="51"/>
      <c r="G1817" s="1512" t="s">
        <v>1661</v>
      </c>
      <c r="H1817" s="1512"/>
    </row>
    <row r="1818" spans="1:8" ht="15.6">
      <c r="A1818" s="1511" t="s">
        <v>37</v>
      </c>
      <c r="B1818" s="1511"/>
      <c r="C1818" s="1511" t="s">
        <v>1604</v>
      </c>
      <c r="D1818" s="1511"/>
      <c r="E1818" s="1511"/>
      <c r="F1818" s="51"/>
      <c r="G1818" s="1511" t="s">
        <v>39</v>
      </c>
      <c r="H1818" s="1511"/>
    </row>
    <row r="1819" spans="1:8" ht="15.6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2">
      <c r="A1820" s="597"/>
      <c r="B1820" s="597"/>
      <c r="C1820" s="1544" t="s">
        <v>235</v>
      </c>
      <c r="D1820" s="1544"/>
      <c r="E1820" s="1544"/>
      <c r="F1820" s="1544"/>
      <c r="G1820" s="1544"/>
      <c r="H1820" s="1544"/>
    </row>
    <row r="1821" spans="1:8" ht="28.8">
      <c r="A1821" s="597"/>
      <c r="B1821" s="597"/>
      <c r="C1821" s="1514" t="s">
        <v>1696</v>
      </c>
      <c r="D1821" s="1514"/>
      <c r="E1821" s="1514"/>
      <c r="F1821" s="1514"/>
      <c r="G1821" s="1514"/>
      <c r="H1821" s="1514"/>
    </row>
    <row r="1822" spans="1:8" ht="25.8">
      <c r="A1822" s="830"/>
      <c r="B1822" s="830"/>
      <c r="C1822" s="1515" t="s">
        <v>1302</v>
      </c>
      <c r="D1822" s="1515"/>
      <c r="E1822" s="1515"/>
      <c r="F1822" s="1515"/>
      <c r="G1822" s="1515"/>
      <c r="H1822" s="1515"/>
    </row>
    <row r="1823" spans="1:8" ht="15.6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6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">
      <c r="A1825" s="1527" t="s">
        <v>3</v>
      </c>
      <c r="B1825" s="1527" t="s">
        <v>4</v>
      </c>
      <c r="C1825" s="1527" t="s">
        <v>5</v>
      </c>
      <c r="D1825" s="1527" t="s">
        <v>6</v>
      </c>
      <c r="E1825" s="1527" t="s">
        <v>7</v>
      </c>
      <c r="F1825" s="1001" t="s">
        <v>8</v>
      </c>
      <c r="G1825" s="1001" t="s">
        <v>9</v>
      </c>
      <c r="H1825" s="1001" t="s">
        <v>10</v>
      </c>
    </row>
    <row r="1826" spans="1:8" ht="18">
      <c r="A1826" s="1528"/>
      <c r="B1826" s="1528"/>
      <c r="C1826" s="1528"/>
      <c r="D1826" s="1528"/>
      <c r="E1826" s="1528"/>
      <c r="F1826" s="1002" t="s">
        <v>11</v>
      </c>
      <c r="G1826" s="1002" t="s">
        <v>11</v>
      </c>
      <c r="H1826" s="1002" t="s">
        <v>11</v>
      </c>
    </row>
    <row r="1827" spans="1:8" ht="18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6">
      <c r="A1848" s="49"/>
      <c r="B1848" s="49"/>
      <c r="C1848" s="49"/>
      <c r="D1848" s="49"/>
      <c r="E1848" s="49"/>
      <c r="F1848" s="49"/>
      <c r="G1848" s="49"/>
      <c r="H1848" s="50"/>
    </row>
    <row r="1849" spans="1:8" ht="18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7.399999999999999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6">
      <c r="A1851" s="49"/>
      <c r="B1851" s="49"/>
      <c r="C1851" s="49"/>
      <c r="D1851" s="49"/>
      <c r="E1851" s="49"/>
      <c r="F1851" s="49"/>
      <c r="G1851" s="49"/>
      <c r="H1851" s="50"/>
    </row>
    <row r="1852" spans="1:8" ht="18">
      <c r="A1852" s="51"/>
      <c r="B1852" s="51"/>
      <c r="C1852" s="51"/>
      <c r="D1852" s="51"/>
      <c r="E1852" s="51"/>
      <c r="F1852" s="51"/>
      <c r="G1852" s="1532" t="s">
        <v>1677</v>
      </c>
      <c r="H1852" s="1532"/>
    </row>
    <row r="1853" spans="1:8" ht="18">
      <c r="A1853" s="1532" t="s">
        <v>31</v>
      </c>
      <c r="B1853" s="1532"/>
      <c r="C1853" s="1532" t="s">
        <v>32</v>
      </c>
      <c r="D1853" s="1532"/>
      <c r="E1853" s="1532"/>
      <c r="F1853" s="958"/>
      <c r="G1853" s="1532" t="s">
        <v>33</v>
      </c>
      <c r="H1853" s="1532"/>
    </row>
    <row r="1854" spans="1:8" ht="18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">
      <c r="A1857" s="1529" t="s">
        <v>1622</v>
      </c>
      <c r="B1857" s="1529"/>
      <c r="C1857" s="1529" t="s">
        <v>1603</v>
      </c>
      <c r="D1857" s="1529"/>
      <c r="E1857" s="1529"/>
      <c r="F1857" s="958"/>
      <c r="G1857" s="1529" t="s">
        <v>1661</v>
      </c>
      <c r="H1857" s="1529"/>
    </row>
    <row r="1858" spans="1:8" ht="18">
      <c r="A1858" s="1532" t="s">
        <v>37</v>
      </c>
      <c r="B1858" s="1532"/>
      <c r="C1858" s="1532" t="s">
        <v>1604</v>
      </c>
      <c r="D1858" s="1532"/>
      <c r="E1858" s="1532"/>
      <c r="F1858" s="958"/>
      <c r="G1858" s="1532" t="s">
        <v>39</v>
      </c>
      <c r="H1858" s="1532"/>
    </row>
    <row r="1864" spans="1:8" ht="28.8">
      <c r="A1864" s="597"/>
      <c r="B1864" s="597"/>
      <c r="C1864" s="1524" t="s">
        <v>235</v>
      </c>
      <c r="D1864" s="1524"/>
      <c r="E1864" s="1524"/>
      <c r="F1864" s="1524"/>
      <c r="G1864" s="1524"/>
      <c r="H1864" s="1524"/>
    </row>
    <row r="1865" spans="1:8" ht="28.8">
      <c r="A1865" s="597"/>
      <c r="B1865" s="597"/>
      <c r="C1865" s="1545" t="s">
        <v>1695</v>
      </c>
      <c r="D1865" s="1545"/>
      <c r="E1865" s="1545"/>
      <c r="F1865" s="1545"/>
      <c r="G1865" s="1545"/>
      <c r="H1865" s="1545"/>
    </row>
    <row r="1866" spans="1:8" ht="23.4">
      <c r="A1866" s="830"/>
      <c r="B1866" s="830"/>
      <c r="C1866" s="1535" t="s">
        <v>1684</v>
      </c>
      <c r="D1866" s="1535"/>
      <c r="E1866" s="1535"/>
      <c r="F1866" s="1535"/>
      <c r="G1866" s="1535"/>
      <c r="H1866" s="1535"/>
    </row>
    <row r="1867" spans="1:8" ht="15.6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6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6">
      <c r="A1869" s="1516" t="s">
        <v>3</v>
      </c>
      <c r="B1869" s="1516" t="s">
        <v>4</v>
      </c>
      <c r="C1869" s="1516" t="s">
        <v>5</v>
      </c>
      <c r="D1869" s="1516" t="s">
        <v>6</v>
      </c>
      <c r="E1869" s="1516" t="s">
        <v>7</v>
      </c>
      <c r="F1869" s="770" t="s">
        <v>8</v>
      </c>
      <c r="G1869" s="770" t="s">
        <v>9</v>
      </c>
      <c r="H1869" s="770" t="s">
        <v>10</v>
      </c>
    </row>
    <row r="1870" spans="1:8" ht="15.6">
      <c r="A1870" s="1517"/>
      <c r="B1870" s="1517"/>
      <c r="C1870" s="1517"/>
      <c r="D1870" s="1517"/>
      <c r="E1870" s="1517"/>
      <c r="F1870" s="771" t="s">
        <v>11</v>
      </c>
      <c r="G1870" s="771" t="s">
        <v>11</v>
      </c>
      <c r="H1870" s="771" t="s">
        <v>11</v>
      </c>
    </row>
    <row r="1871" spans="1:8" ht="15.6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6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6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6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6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6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6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6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6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6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6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6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6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6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6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6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6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6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6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6">
      <c r="A1892" s="49"/>
      <c r="B1892" s="49"/>
      <c r="C1892" s="49"/>
      <c r="D1892" s="49"/>
      <c r="E1892" s="49"/>
      <c r="F1892" s="49"/>
      <c r="G1892" s="49"/>
      <c r="H1892" s="50"/>
    </row>
    <row r="1893" spans="1:8" ht="18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7.399999999999999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6">
      <c r="A1895" s="49"/>
      <c r="B1895" s="49"/>
      <c r="C1895" s="49"/>
      <c r="D1895" s="49"/>
      <c r="E1895" s="49"/>
      <c r="F1895" s="49"/>
      <c r="G1895" s="49"/>
      <c r="H1895" s="50"/>
    </row>
    <row r="1896" spans="1:8" ht="15.6">
      <c r="A1896" s="51"/>
      <c r="B1896" s="51"/>
      <c r="C1896" s="51"/>
      <c r="D1896" s="51"/>
      <c r="E1896" s="51"/>
      <c r="F1896" s="51"/>
      <c r="G1896" s="1511" t="s">
        <v>1756</v>
      </c>
      <c r="H1896" s="1511"/>
    </row>
    <row r="1897" spans="1:8" ht="15.6">
      <c r="A1897" s="1511" t="s">
        <v>31</v>
      </c>
      <c r="B1897" s="1511"/>
      <c r="C1897" s="1511" t="s">
        <v>32</v>
      </c>
      <c r="D1897" s="1511"/>
      <c r="E1897" s="1511"/>
      <c r="F1897" s="51"/>
      <c r="G1897" s="1511" t="s">
        <v>33</v>
      </c>
      <c r="H1897" s="1511"/>
    </row>
    <row r="1898" spans="1:8" ht="15.6">
      <c r="A1898" s="51"/>
      <c r="B1898" s="51"/>
      <c r="C1898" s="51"/>
      <c r="D1898" s="51"/>
      <c r="E1898" s="51"/>
      <c r="F1898" s="51"/>
      <c r="G1898" s="51"/>
      <c r="H1898" s="51"/>
    </row>
    <row r="1899" spans="1:8" ht="15.6">
      <c r="A1899" s="51"/>
      <c r="B1899" s="51"/>
      <c r="C1899" s="51"/>
      <c r="D1899" s="51"/>
      <c r="E1899" s="51"/>
      <c r="F1899" s="51"/>
      <c r="G1899" s="51"/>
      <c r="H1899" s="51"/>
    </row>
    <row r="1900" spans="1:8" ht="15.6">
      <c r="A1900" s="51"/>
      <c r="B1900" s="51"/>
      <c r="C1900" s="51"/>
      <c r="D1900" s="51"/>
      <c r="E1900" s="51"/>
      <c r="F1900" s="51"/>
      <c r="G1900" s="51"/>
      <c r="H1900" s="51"/>
    </row>
    <row r="1901" spans="1:8" ht="15.6">
      <c r="A1901" s="1512" t="s">
        <v>1622</v>
      </c>
      <c r="B1901" s="1512"/>
      <c r="C1901" s="1512" t="s">
        <v>1778</v>
      </c>
      <c r="D1901" s="1512"/>
      <c r="E1901" s="1512"/>
      <c r="F1901" s="51"/>
      <c r="G1901" s="1512" t="s">
        <v>1661</v>
      </c>
      <c r="H1901" s="1512"/>
    </row>
    <row r="1902" spans="1:8" ht="15.6">
      <c r="A1902" s="1511" t="s">
        <v>37</v>
      </c>
      <c r="B1902" s="1511"/>
      <c r="C1902" s="1511" t="s">
        <v>1779</v>
      </c>
      <c r="D1902" s="1511"/>
      <c r="E1902" s="1511"/>
      <c r="F1902" s="51"/>
      <c r="G1902" s="1511" t="s">
        <v>39</v>
      </c>
      <c r="H1902" s="1511"/>
    </row>
    <row r="1908" spans="1:8" ht="28.8">
      <c r="A1908" s="597"/>
      <c r="B1908" s="597"/>
      <c r="C1908" s="1524" t="s">
        <v>235</v>
      </c>
      <c r="D1908" s="1524"/>
      <c r="E1908" s="1524"/>
      <c r="F1908" s="1524"/>
      <c r="G1908" s="1524"/>
      <c r="H1908" s="1524"/>
    </row>
    <row r="1909" spans="1:8" ht="28.8">
      <c r="A1909" s="597"/>
      <c r="B1909" s="597"/>
      <c r="C1909" s="1545" t="s">
        <v>310</v>
      </c>
      <c r="D1909" s="1545"/>
      <c r="E1909" s="1545"/>
      <c r="F1909" s="1545"/>
      <c r="G1909" s="1545"/>
      <c r="H1909" s="1545"/>
    </row>
    <row r="1910" spans="1:8" ht="23.4">
      <c r="A1910" s="830"/>
      <c r="B1910" s="830"/>
      <c r="C1910" s="1535" t="s">
        <v>1678</v>
      </c>
      <c r="D1910" s="1535"/>
      <c r="E1910" s="1535"/>
      <c r="F1910" s="1535"/>
      <c r="G1910" s="1535"/>
      <c r="H1910" s="1535"/>
    </row>
    <row r="1911" spans="1:8" ht="15.6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6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6">
      <c r="A1913" s="1516" t="s">
        <v>3</v>
      </c>
      <c r="B1913" s="1516" t="s">
        <v>4</v>
      </c>
      <c r="C1913" s="1516" t="s">
        <v>5</v>
      </c>
      <c r="D1913" s="1516" t="s">
        <v>6</v>
      </c>
      <c r="E1913" s="1516" t="s">
        <v>7</v>
      </c>
      <c r="F1913" s="770" t="s">
        <v>8</v>
      </c>
      <c r="G1913" s="770" t="s">
        <v>9</v>
      </c>
      <c r="H1913" s="770" t="s">
        <v>10</v>
      </c>
    </row>
    <row r="1914" spans="1:8" ht="15.6">
      <c r="A1914" s="1517"/>
      <c r="B1914" s="1517"/>
      <c r="C1914" s="1517"/>
      <c r="D1914" s="1517"/>
      <c r="E1914" s="1517"/>
      <c r="F1914" s="771" t="s">
        <v>11</v>
      </c>
      <c r="G1914" s="771" t="s">
        <v>11</v>
      </c>
      <c r="H1914" s="771" t="s">
        <v>11</v>
      </c>
    </row>
    <row r="1915" spans="1:8" ht="15.6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6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6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6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6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6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6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6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6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6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6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6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6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649999999999999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649999999999999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6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6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6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6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6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6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6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6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6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6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6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6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6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6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6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6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6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6">
      <c r="A1948" s="49"/>
      <c r="B1948" s="49"/>
      <c r="C1948" s="49"/>
      <c r="D1948" s="49"/>
      <c r="E1948" s="49"/>
      <c r="F1948" s="49"/>
      <c r="G1948" s="49"/>
      <c r="H1948" s="50"/>
    </row>
    <row r="1949" spans="1:8" ht="18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7.399999999999999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6">
      <c r="A1951" s="49"/>
      <c r="B1951" s="49"/>
      <c r="C1951" s="49"/>
      <c r="D1951" s="49"/>
      <c r="E1951" s="49"/>
      <c r="F1951" s="49"/>
      <c r="G1951" s="49"/>
      <c r="H1951" s="50"/>
    </row>
    <row r="1952" spans="1:8" ht="15.6">
      <c r="A1952" s="51"/>
      <c r="B1952" s="51"/>
      <c r="C1952" s="51"/>
      <c r="D1952" s="51"/>
      <c r="E1952" s="51"/>
      <c r="F1952" s="51"/>
      <c r="G1952" s="1511" t="s">
        <v>1756</v>
      </c>
      <c r="H1952" s="1511"/>
    </row>
    <row r="1953" spans="1:8" ht="15.6">
      <c r="A1953" s="1511" t="s">
        <v>31</v>
      </c>
      <c r="B1953" s="1511"/>
      <c r="C1953" s="1511" t="s">
        <v>32</v>
      </c>
      <c r="D1953" s="1511"/>
      <c r="E1953" s="1511"/>
      <c r="F1953" s="51"/>
      <c r="G1953" s="1511" t="s">
        <v>33</v>
      </c>
      <c r="H1953" s="1511"/>
    </row>
    <row r="1954" spans="1:8" ht="15.6">
      <c r="A1954" s="51"/>
      <c r="B1954" s="51"/>
      <c r="C1954" s="51"/>
      <c r="D1954" s="51"/>
      <c r="E1954" s="51"/>
      <c r="F1954" s="51"/>
      <c r="G1954" s="51"/>
      <c r="H1954" s="51"/>
    </row>
    <row r="1955" spans="1:8" ht="15.6">
      <c r="A1955" s="51"/>
      <c r="B1955" s="51"/>
      <c r="C1955" s="51"/>
      <c r="D1955" s="51"/>
      <c r="E1955" s="51"/>
      <c r="F1955" s="51"/>
      <c r="G1955" s="51"/>
      <c r="H1955" s="51"/>
    </row>
    <row r="1956" spans="1:8" ht="15.6">
      <c r="A1956" s="51"/>
      <c r="B1956" s="51"/>
      <c r="C1956" s="51"/>
      <c r="D1956" s="51"/>
      <c r="E1956" s="51"/>
      <c r="F1956" s="51"/>
      <c r="G1956" s="51"/>
      <c r="H1956" s="51"/>
    </row>
    <row r="1957" spans="1:8" ht="15.6">
      <c r="A1957" s="1512" t="s">
        <v>1622</v>
      </c>
      <c r="B1957" s="1512"/>
      <c r="C1957" s="1512" t="s">
        <v>1603</v>
      </c>
      <c r="D1957" s="1512"/>
      <c r="E1957" s="1512"/>
      <c r="F1957" s="51"/>
      <c r="G1957" s="1512" t="s">
        <v>1661</v>
      </c>
      <c r="H1957" s="1512"/>
    </row>
    <row r="1958" spans="1:8" ht="15.6">
      <c r="A1958" s="1511" t="s">
        <v>37</v>
      </c>
      <c r="B1958" s="1511"/>
      <c r="C1958" s="1511" t="s">
        <v>1604</v>
      </c>
      <c r="D1958" s="1511"/>
      <c r="E1958" s="1511"/>
      <c r="F1958" s="51"/>
      <c r="G1958" s="1511" t="s">
        <v>39</v>
      </c>
      <c r="H1958" s="1511"/>
    </row>
    <row r="1963" spans="1:8" ht="28.8">
      <c r="A1963" s="597"/>
      <c r="B1963" s="597"/>
      <c r="C1963" s="1524" t="s">
        <v>1667</v>
      </c>
      <c r="D1963" s="1524"/>
      <c r="E1963" s="1524"/>
      <c r="F1963" s="1524"/>
      <c r="G1963" s="1524"/>
      <c r="H1963" s="1524"/>
    </row>
    <row r="1964" spans="1:8" ht="28.8">
      <c r="A1964" s="597"/>
      <c r="B1964" s="597"/>
      <c r="C1964" s="1545" t="s">
        <v>1668</v>
      </c>
      <c r="D1964" s="1545"/>
      <c r="E1964" s="1545"/>
      <c r="F1964" s="1545"/>
      <c r="G1964" s="1545"/>
      <c r="H1964" s="1545"/>
    </row>
    <row r="1965" spans="1:8" ht="23.4">
      <c r="A1965" s="830"/>
      <c r="B1965" s="830"/>
      <c r="C1965" s="1545" t="s">
        <v>1367</v>
      </c>
      <c r="D1965" s="1545"/>
      <c r="E1965" s="1545"/>
      <c r="F1965" s="1545"/>
      <c r="G1965" s="1545"/>
      <c r="H1965" s="1545"/>
    </row>
    <row r="1966" spans="1:8" ht="15.6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6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6">
      <c r="A1968" s="1516" t="s">
        <v>3</v>
      </c>
      <c r="B1968" s="1516" t="s">
        <v>4</v>
      </c>
      <c r="C1968" s="1516" t="s">
        <v>5</v>
      </c>
      <c r="D1968" s="1516" t="s">
        <v>6</v>
      </c>
      <c r="E1968" s="1516" t="s">
        <v>7</v>
      </c>
      <c r="F1968" s="770" t="s">
        <v>8</v>
      </c>
      <c r="G1968" s="770" t="s">
        <v>9</v>
      </c>
      <c r="H1968" s="770" t="s">
        <v>10</v>
      </c>
    </row>
    <row r="1969" spans="1:8" ht="15.6">
      <c r="A1969" s="1517"/>
      <c r="B1969" s="1517"/>
      <c r="C1969" s="1517"/>
      <c r="D1969" s="1517"/>
      <c r="E1969" s="1517"/>
      <c r="F1969" s="771" t="s">
        <v>11</v>
      </c>
      <c r="G1969" s="771" t="s">
        <v>11</v>
      </c>
      <c r="H1969" s="771" t="s">
        <v>11</v>
      </c>
    </row>
    <row r="1970" spans="1:8" ht="15.6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6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6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6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6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6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6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6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6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6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6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6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6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6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6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6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6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6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6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6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6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6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6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6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6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6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6">
      <c r="A1996" s="49"/>
      <c r="B1996" s="49"/>
      <c r="C1996" s="49"/>
      <c r="D1996" s="49"/>
      <c r="E1996" s="49"/>
      <c r="F1996" s="49"/>
      <c r="G1996" s="49"/>
      <c r="H1996" s="50"/>
    </row>
    <row r="1997" spans="1:8" ht="18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7.399999999999999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6">
      <c r="A1999" s="49"/>
      <c r="B1999" s="49"/>
      <c r="C1999" s="49"/>
      <c r="D1999" s="49"/>
      <c r="E1999" s="49"/>
      <c r="F1999" s="49"/>
      <c r="G1999" s="49"/>
      <c r="H1999" s="50"/>
    </row>
    <row r="2000" spans="1:8" ht="15.6">
      <c r="A2000" s="51"/>
      <c r="B2000" s="51"/>
      <c r="C2000" s="51"/>
      <c r="D2000" s="51"/>
      <c r="E2000" s="51"/>
      <c r="F2000" s="51"/>
      <c r="G2000" s="1511" t="s">
        <v>1677</v>
      </c>
      <c r="H2000" s="1511"/>
    </row>
    <row r="2001" spans="1:8" ht="15.6">
      <c r="A2001" s="1511" t="s">
        <v>31</v>
      </c>
      <c r="B2001" s="1511"/>
      <c r="C2001" s="1511" t="s">
        <v>32</v>
      </c>
      <c r="D2001" s="1511"/>
      <c r="E2001" s="1511"/>
      <c r="F2001" s="51"/>
      <c r="G2001" s="1511" t="s">
        <v>33</v>
      </c>
      <c r="H2001" s="1511"/>
    </row>
    <row r="2002" spans="1:8" ht="15.6">
      <c r="A2002" s="51"/>
      <c r="B2002" s="51"/>
      <c r="C2002" s="51"/>
      <c r="D2002" s="51"/>
      <c r="E2002" s="51"/>
      <c r="F2002" s="51"/>
      <c r="G2002" s="51"/>
      <c r="H2002" s="51"/>
    </row>
    <row r="2003" spans="1:8" ht="15.6">
      <c r="A2003" s="51"/>
      <c r="B2003" s="51"/>
      <c r="C2003" s="51"/>
      <c r="D2003" s="51"/>
      <c r="E2003" s="51"/>
      <c r="F2003" s="51"/>
      <c r="G2003" s="51"/>
      <c r="H2003" s="51"/>
    </row>
    <row r="2004" spans="1:8" ht="15.6">
      <c r="A2004" s="51"/>
      <c r="B2004" s="51"/>
      <c r="C2004" s="51"/>
      <c r="D2004" s="51"/>
      <c r="E2004" s="51"/>
      <c r="F2004" s="51"/>
      <c r="G2004" s="51"/>
      <c r="H2004" s="51"/>
    </row>
    <row r="2005" spans="1:8" ht="15.6">
      <c r="A2005" s="1512" t="s">
        <v>1622</v>
      </c>
      <c r="B2005" s="1512"/>
      <c r="C2005" s="1512" t="s">
        <v>1603</v>
      </c>
      <c r="D2005" s="1512"/>
      <c r="E2005" s="1512"/>
      <c r="F2005" s="51"/>
      <c r="G2005" s="1512" t="s">
        <v>1661</v>
      </c>
      <c r="H2005" s="1512"/>
    </row>
    <row r="2006" spans="1:8" ht="15.6">
      <c r="A2006" s="1511" t="s">
        <v>37</v>
      </c>
      <c r="B2006" s="1511"/>
      <c r="C2006" s="1511" t="s">
        <v>1604</v>
      </c>
      <c r="D2006" s="1511"/>
      <c r="E2006" s="1511"/>
      <c r="F2006" s="51"/>
      <c r="G2006" s="1511" t="s">
        <v>39</v>
      </c>
      <c r="H2006" s="1511"/>
    </row>
    <row r="2007" spans="1:8" ht="15.6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8">
      <c r="A2010" s="597"/>
      <c r="B2010" s="597"/>
      <c r="C2010" s="1524" t="s">
        <v>1077</v>
      </c>
      <c r="D2010" s="1524"/>
      <c r="E2010" s="1524"/>
      <c r="F2010" s="1524"/>
      <c r="G2010" s="1524"/>
      <c r="H2010" s="1524"/>
    </row>
    <row r="2011" spans="1:8" ht="28.8">
      <c r="A2011" s="597"/>
      <c r="B2011" s="597"/>
      <c r="C2011" s="1545" t="s">
        <v>1662</v>
      </c>
      <c r="D2011" s="1545"/>
      <c r="E2011" s="1545"/>
      <c r="F2011" s="1545"/>
      <c r="G2011" s="1545"/>
      <c r="H2011" s="1545"/>
    </row>
    <row r="2012" spans="1:8" ht="23.4">
      <c r="A2012" s="830"/>
      <c r="B2012" s="830"/>
      <c r="C2012" s="1545" t="s">
        <v>1663</v>
      </c>
      <c r="D2012" s="1545"/>
      <c r="E2012" s="1545"/>
      <c r="F2012" s="1545"/>
      <c r="G2012" s="1545"/>
      <c r="H2012" s="1545"/>
    </row>
    <row r="2013" spans="1:8" ht="15.6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6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">
      <c r="A2015" s="1527" t="s">
        <v>3</v>
      </c>
      <c r="B2015" s="1527" t="s">
        <v>4</v>
      </c>
      <c r="C2015" s="1527" t="s">
        <v>5</v>
      </c>
      <c r="D2015" s="1527" t="s">
        <v>6</v>
      </c>
      <c r="E2015" s="1527" t="s">
        <v>7</v>
      </c>
      <c r="F2015" s="1001" t="s">
        <v>8</v>
      </c>
      <c r="G2015" s="1001" t="s">
        <v>9</v>
      </c>
      <c r="H2015" s="1001" t="s">
        <v>10</v>
      </c>
    </row>
    <row r="2016" spans="1:8" ht="18">
      <c r="A2016" s="1528"/>
      <c r="B2016" s="1528"/>
      <c r="C2016" s="1528"/>
      <c r="D2016" s="1528"/>
      <c r="E2016" s="1528"/>
      <c r="F2016" s="1002" t="s">
        <v>11</v>
      </c>
      <c r="G2016" s="1002" t="s">
        <v>11</v>
      </c>
      <c r="H2016" s="1002" t="s">
        <v>11</v>
      </c>
    </row>
    <row r="2017" spans="1:8" ht="18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6">
      <c r="A2037" s="49"/>
      <c r="B2037" s="49"/>
      <c r="C2037" s="49"/>
      <c r="D2037" s="49"/>
      <c r="E2037" s="49"/>
      <c r="F2037" s="49"/>
      <c r="G2037" s="49"/>
      <c r="H2037" s="50"/>
    </row>
    <row r="2038" spans="1:8" ht="18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7.399999999999999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6">
      <c r="A2040" s="49"/>
      <c r="B2040" s="49"/>
      <c r="C2040" s="49"/>
      <c r="D2040" s="49"/>
      <c r="E2040" s="49"/>
      <c r="F2040" s="49"/>
      <c r="G2040" s="49"/>
      <c r="H2040" s="50"/>
    </row>
    <row r="2041" spans="1:8" ht="18">
      <c r="A2041" s="958"/>
      <c r="B2041" s="958"/>
      <c r="C2041" s="958"/>
      <c r="D2041" s="958"/>
      <c r="E2041" s="958"/>
      <c r="F2041" s="958"/>
      <c r="G2041" s="1532" t="s">
        <v>1677</v>
      </c>
      <c r="H2041" s="1532"/>
    </row>
    <row r="2042" spans="1:8" ht="18">
      <c r="A2042" s="1532" t="s">
        <v>31</v>
      </c>
      <c r="B2042" s="1532"/>
      <c r="C2042" s="1532" t="s">
        <v>32</v>
      </c>
      <c r="D2042" s="1532"/>
      <c r="E2042" s="1532"/>
      <c r="F2042" s="958"/>
      <c r="G2042" s="1532" t="s">
        <v>33</v>
      </c>
      <c r="H2042" s="1532"/>
    </row>
    <row r="2043" spans="1:8" ht="18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">
      <c r="A2046" s="1529" t="s">
        <v>1622</v>
      </c>
      <c r="B2046" s="1529"/>
      <c r="C2046" s="1529" t="s">
        <v>1603</v>
      </c>
      <c r="D2046" s="1529"/>
      <c r="E2046" s="1529"/>
      <c r="F2046" s="958"/>
      <c r="G2046" s="1529" t="s">
        <v>1661</v>
      </c>
      <c r="H2046" s="1529"/>
    </row>
    <row r="2047" spans="1:8" ht="18">
      <c r="A2047" s="1532" t="s">
        <v>37</v>
      </c>
      <c r="B2047" s="1532"/>
      <c r="C2047" s="1532" t="s">
        <v>1604</v>
      </c>
      <c r="D2047" s="1532"/>
      <c r="E2047" s="1532"/>
      <c r="F2047" s="958"/>
      <c r="G2047" s="1532" t="s">
        <v>39</v>
      </c>
      <c r="H2047" s="1532"/>
    </row>
    <row r="2048" spans="1:8" ht="15.6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8">
      <c r="A2052" s="597"/>
      <c r="B2052" s="597"/>
      <c r="C2052" s="1524" t="s">
        <v>235</v>
      </c>
      <c r="D2052" s="1524"/>
      <c r="E2052" s="1524"/>
      <c r="F2052" s="1524"/>
      <c r="G2052" s="1524"/>
      <c r="H2052" s="1524"/>
    </row>
    <row r="2053" spans="1:8" ht="28.8">
      <c r="A2053" s="597"/>
      <c r="B2053" s="597"/>
      <c r="C2053" s="1545" t="s">
        <v>1651</v>
      </c>
      <c r="D2053" s="1545"/>
      <c r="E2053" s="1545"/>
      <c r="F2053" s="1545"/>
      <c r="G2053" s="1545"/>
      <c r="H2053" s="1545"/>
    </row>
    <row r="2054" spans="1:8" ht="23.4">
      <c r="A2054" s="830"/>
      <c r="B2054" s="830"/>
      <c r="C2054" s="1545" t="s">
        <v>1762</v>
      </c>
      <c r="D2054" s="1545"/>
      <c r="E2054" s="1545"/>
      <c r="F2054" s="1545"/>
      <c r="G2054" s="1545"/>
      <c r="H2054" s="1545"/>
    </row>
    <row r="2055" spans="1:8" ht="15.6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6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6">
      <c r="A2057" s="1516" t="s">
        <v>3</v>
      </c>
      <c r="B2057" s="1516" t="s">
        <v>4</v>
      </c>
      <c r="C2057" s="1516" t="s">
        <v>5</v>
      </c>
      <c r="D2057" s="1516" t="s">
        <v>6</v>
      </c>
      <c r="E2057" s="1516" t="s">
        <v>7</v>
      </c>
      <c r="F2057" s="770" t="s">
        <v>8</v>
      </c>
      <c r="G2057" s="770" t="s">
        <v>9</v>
      </c>
      <c r="H2057" s="770" t="s">
        <v>10</v>
      </c>
    </row>
    <row r="2058" spans="1:8" ht="15.6">
      <c r="A2058" s="1517"/>
      <c r="B2058" s="1517"/>
      <c r="C2058" s="1517"/>
      <c r="D2058" s="1517"/>
      <c r="E2058" s="1517"/>
      <c r="F2058" s="771" t="s">
        <v>11</v>
      </c>
      <c r="G2058" s="771" t="s">
        <v>11</v>
      </c>
      <c r="H2058" s="771" t="s">
        <v>11</v>
      </c>
    </row>
    <row r="2059" spans="1:8" ht="15.6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6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6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6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6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6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6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6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6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2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19.2" thickTop="1" thickBot="1">
      <c r="A2069" s="786"/>
      <c r="B2069" s="969"/>
      <c r="C2069" s="779"/>
      <c r="D2069" s="780"/>
      <c r="E2069" s="780"/>
      <c r="F2069" s="1548" t="s">
        <v>1798</v>
      </c>
      <c r="G2069" s="1549"/>
      <c r="H2069" s="1066">
        <f>SUM(G2063:G2068)</f>
        <v>13005000</v>
      </c>
    </row>
    <row r="2070" spans="1:8" ht="16.2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6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6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6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2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19.2" thickTop="1" thickBot="1">
      <c r="A2075" s="820"/>
      <c r="B2075" s="821"/>
      <c r="C2075" s="822"/>
      <c r="D2075" s="822"/>
      <c r="E2075" s="1550" t="s">
        <v>1757</v>
      </c>
      <c r="F2075" s="1550"/>
      <c r="G2075" s="1551"/>
      <c r="H2075" s="1067">
        <f>G2073+G2074</f>
        <v>14025000</v>
      </c>
    </row>
    <row r="2076" spans="1:8" ht="16.2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6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6">
      <c r="A2080" s="49"/>
      <c r="B2080" s="49"/>
      <c r="C2080" s="49"/>
      <c r="D2080" s="49"/>
      <c r="E2080" s="49"/>
      <c r="F2080" s="49"/>
      <c r="G2080" s="49"/>
      <c r="H2080" s="50"/>
    </row>
    <row r="2081" spans="1:8" ht="18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7.399999999999999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6">
      <c r="A2083" s="49"/>
      <c r="B2083" s="49"/>
      <c r="C2083" s="49"/>
      <c r="D2083" s="49"/>
      <c r="E2083" s="49"/>
      <c r="F2083" s="49"/>
      <c r="G2083" s="49"/>
      <c r="H2083" s="50"/>
    </row>
    <row r="2084" spans="1:8" ht="15.6">
      <c r="A2084" s="51"/>
      <c r="B2084" s="51"/>
      <c r="C2084" s="51"/>
      <c r="D2084" s="51"/>
      <c r="E2084" s="51"/>
      <c r="F2084" s="51"/>
      <c r="G2084" s="1511" t="s">
        <v>1790</v>
      </c>
      <c r="H2084" s="1511"/>
    </row>
    <row r="2085" spans="1:8" ht="15.6">
      <c r="A2085" s="1511" t="s">
        <v>31</v>
      </c>
      <c r="B2085" s="1511"/>
      <c r="C2085" s="1511" t="s">
        <v>32</v>
      </c>
      <c r="D2085" s="1511"/>
      <c r="E2085" s="1511"/>
      <c r="F2085" s="51"/>
      <c r="G2085" s="1511" t="s">
        <v>33</v>
      </c>
      <c r="H2085" s="1511"/>
    </row>
    <row r="2086" spans="1:8" ht="15.6">
      <c r="A2086" s="51"/>
      <c r="B2086" s="51"/>
      <c r="C2086" s="51"/>
      <c r="D2086" s="51"/>
      <c r="E2086" s="51"/>
      <c r="F2086" s="51"/>
      <c r="G2086" s="51"/>
      <c r="H2086" s="51"/>
    </row>
    <row r="2087" spans="1:8" ht="15.6">
      <c r="A2087" s="51"/>
      <c r="B2087" s="51"/>
      <c r="C2087" s="51"/>
      <c r="D2087" s="51"/>
      <c r="E2087" s="51"/>
      <c r="F2087" s="51"/>
      <c r="G2087" s="51"/>
      <c r="H2087" s="51"/>
    </row>
    <row r="2088" spans="1:8" ht="15.6">
      <c r="A2088" s="51"/>
      <c r="B2088" s="51"/>
      <c r="C2088" s="51"/>
      <c r="D2088" s="51"/>
      <c r="E2088" s="51"/>
      <c r="F2088" s="51"/>
      <c r="G2088" s="51"/>
      <c r="H2088" s="51"/>
    </row>
    <row r="2089" spans="1:8" ht="15.6">
      <c r="A2089" s="1512" t="s">
        <v>1622</v>
      </c>
      <c r="B2089" s="1512"/>
      <c r="C2089" s="1512" t="s">
        <v>1603</v>
      </c>
      <c r="D2089" s="1512"/>
      <c r="E2089" s="1512"/>
      <c r="F2089" s="51"/>
      <c r="G2089" s="1512" t="s">
        <v>1661</v>
      </c>
      <c r="H2089" s="1512"/>
    </row>
    <row r="2090" spans="1:8" ht="15.6">
      <c r="A2090" s="1511" t="s">
        <v>37</v>
      </c>
      <c r="B2090" s="1511"/>
      <c r="C2090" s="1511" t="s">
        <v>1604</v>
      </c>
      <c r="D2090" s="1511"/>
      <c r="E2090" s="1511"/>
      <c r="F2090" s="51"/>
      <c r="G2090" s="1511" t="s">
        <v>39</v>
      </c>
      <c r="H2090" s="1511"/>
    </row>
    <row r="2091" spans="1:8" ht="15.6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8">
      <c r="A2093" s="597"/>
      <c r="B2093" s="597"/>
      <c r="C2093" s="1524" t="s">
        <v>235</v>
      </c>
      <c r="D2093" s="1524"/>
      <c r="E2093" s="1524"/>
      <c r="F2093" s="1524"/>
      <c r="G2093" s="1524"/>
      <c r="H2093" s="1524"/>
    </row>
    <row r="2094" spans="1:8" ht="28.8">
      <c r="A2094" s="597"/>
      <c r="B2094" s="597"/>
      <c r="C2094" s="1545" t="s">
        <v>1638</v>
      </c>
      <c r="D2094" s="1545"/>
      <c r="E2094" s="1545"/>
      <c r="F2094" s="1545"/>
      <c r="G2094" s="1545"/>
      <c r="H2094" s="1545"/>
    </row>
    <row r="2095" spans="1:8" ht="23.4">
      <c r="A2095" s="830"/>
      <c r="B2095" s="830"/>
      <c r="C2095" s="1535" t="s">
        <v>466</v>
      </c>
      <c r="D2095" s="1535"/>
      <c r="E2095" s="1535"/>
      <c r="F2095" s="1535"/>
      <c r="G2095" s="1535"/>
      <c r="H2095" s="1535"/>
    </row>
    <row r="2096" spans="1:8" ht="15.6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6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6">
      <c r="A2098" s="1516" t="s">
        <v>3</v>
      </c>
      <c r="B2098" s="1516" t="s">
        <v>4</v>
      </c>
      <c r="C2098" s="1516" t="s">
        <v>5</v>
      </c>
      <c r="D2098" s="1516" t="s">
        <v>6</v>
      </c>
      <c r="E2098" s="1516" t="s">
        <v>7</v>
      </c>
      <c r="F2098" s="770" t="s">
        <v>8</v>
      </c>
      <c r="G2098" s="770" t="s">
        <v>9</v>
      </c>
      <c r="H2098" s="770" t="s">
        <v>10</v>
      </c>
    </row>
    <row r="2099" spans="1:8" ht="15.6">
      <c r="A2099" s="1517"/>
      <c r="B2099" s="1517"/>
      <c r="C2099" s="1517"/>
      <c r="D2099" s="1517"/>
      <c r="E2099" s="1517"/>
      <c r="F2099" s="771" t="s">
        <v>11</v>
      </c>
      <c r="G2099" s="771" t="s">
        <v>11</v>
      </c>
      <c r="H2099" s="771" t="s">
        <v>11</v>
      </c>
    </row>
    <row r="2100" spans="1:8" ht="15.6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6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6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6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6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6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6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6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6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6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6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6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6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6">
      <c r="A2113" s="49"/>
      <c r="B2113" s="49"/>
      <c r="C2113" s="49"/>
      <c r="D2113" s="49"/>
      <c r="E2113" s="49"/>
      <c r="F2113" s="49"/>
      <c r="G2113" s="49"/>
      <c r="H2113" s="50"/>
    </row>
    <row r="2114" spans="1:8" ht="18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7.399999999999999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6">
      <c r="A2116" s="49"/>
      <c r="B2116" s="49"/>
      <c r="C2116" s="49"/>
      <c r="D2116" s="49"/>
      <c r="E2116" s="49"/>
      <c r="F2116" s="49"/>
      <c r="G2116" s="49"/>
      <c r="H2116" s="50"/>
    </row>
    <row r="2117" spans="1:8" ht="15.6">
      <c r="A2117" s="51"/>
      <c r="B2117" s="51"/>
      <c r="C2117" s="51"/>
      <c r="D2117" s="51"/>
      <c r="E2117" s="51"/>
      <c r="F2117" s="51"/>
      <c r="G2117" s="1511" t="s">
        <v>1637</v>
      </c>
      <c r="H2117" s="1511"/>
    </row>
    <row r="2118" spans="1:8" ht="15.6">
      <c r="A2118" s="1511" t="s">
        <v>31</v>
      </c>
      <c r="B2118" s="1511"/>
      <c r="C2118" s="1511" t="s">
        <v>32</v>
      </c>
      <c r="D2118" s="1511"/>
      <c r="E2118" s="1511"/>
      <c r="F2118" s="51"/>
      <c r="G2118" s="1511" t="s">
        <v>33</v>
      </c>
      <c r="H2118" s="1511"/>
    </row>
    <row r="2119" spans="1:8" ht="15.6">
      <c r="A2119" s="51"/>
      <c r="B2119" s="51"/>
      <c r="C2119" s="51"/>
      <c r="D2119" s="51"/>
      <c r="E2119" s="51"/>
      <c r="F2119" s="51"/>
      <c r="G2119" s="51"/>
      <c r="H2119" s="51"/>
    </row>
    <row r="2120" spans="1:8" ht="15.6">
      <c r="A2120" s="51"/>
      <c r="B2120" s="51"/>
      <c r="C2120" s="51"/>
      <c r="D2120" s="51"/>
      <c r="E2120" s="51"/>
      <c r="F2120" s="51"/>
      <c r="G2120" s="51"/>
      <c r="H2120" s="51"/>
    </row>
    <row r="2121" spans="1:8" ht="15.6">
      <c r="A2121" s="51"/>
      <c r="B2121" s="51"/>
      <c r="C2121" s="51"/>
      <c r="D2121" s="51"/>
      <c r="E2121" s="51"/>
      <c r="F2121" s="51"/>
      <c r="G2121" s="51"/>
      <c r="H2121" s="51"/>
    </row>
    <row r="2122" spans="1:8" ht="15.6">
      <c r="A2122" s="1512" t="s">
        <v>1622</v>
      </c>
      <c r="B2122" s="1512"/>
      <c r="C2122" s="1512" t="s">
        <v>1603</v>
      </c>
      <c r="D2122" s="1512"/>
      <c r="E2122" s="1512"/>
      <c r="F2122" s="51"/>
      <c r="G2122" s="1512" t="s">
        <v>36</v>
      </c>
      <c r="H2122" s="1512"/>
    </row>
    <row r="2123" spans="1:8" ht="15.6">
      <c r="A2123" s="1511" t="s">
        <v>37</v>
      </c>
      <c r="B2123" s="1511"/>
      <c r="C2123" s="1511" t="s">
        <v>1604</v>
      </c>
      <c r="D2123" s="1511"/>
      <c r="E2123" s="1511"/>
      <c r="F2123" s="51"/>
      <c r="G2123" s="1511" t="s">
        <v>39</v>
      </c>
      <c r="H2123" s="1511"/>
    </row>
    <row r="2124" spans="1:8" ht="15.6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8">
      <c r="A2127" s="597"/>
      <c r="B2127" s="597"/>
      <c r="C2127" s="1524" t="s">
        <v>235</v>
      </c>
      <c r="D2127" s="1524"/>
      <c r="E2127" s="1524"/>
      <c r="F2127" s="1524"/>
      <c r="G2127" s="1524"/>
      <c r="H2127" s="1524"/>
    </row>
    <row r="2128" spans="1:8" ht="28.8">
      <c r="A2128" s="597"/>
      <c r="B2128" s="597"/>
      <c r="C2128" s="1545" t="s">
        <v>1420</v>
      </c>
      <c r="D2128" s="1545"/>
      <c r="E2128" s="1545"/>
      <c r="F2128" s="1545"/>
      <c r="G2128" s="1545"/>
      <c r="H2128" s="1545"/>
    </row>
    <row r="2129" spans="1:8" ht="23.4">
      <c r="A2129" s="830"/>
      <c r="B2129" s="830"/>
      <c r="C2129" s="1535" t="s">
        <v>1078</v>
      </c>
      <c r="D2129" s="1535"/>
      <c r="E2129" s="1535"/>
      <c r="F2129" s="1535"/>
      <c r="G2129" s="1535"/>
      <c r="H2129" s="1535"/>
    </row>
    <row r="2130" spans="1:8" ht="15.6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6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6">
      <c r="A2132" s="1516" t="s">
        <v>3</v>
      </c>
      <c r="B2132" s="1516" t="s">
        <v>4</v>
      </c>
      <c r="C2132" s="1516" t="s">
        <v>5</v>
      </c>
      <c r="D2132" s="1516" t="s">
        <v>6</v>
      </c>
      <c r="E2132" s="1516" t="s">
        <v>7</v>
      </c>
      <c r="F2132" s="770" t="s">
        <v>8</v>
      </c>
      <c r="G2132" s="770" t="s">
        <v>9</v>
      </c>
      <c r="H2132" s="770" t="s">
        <v>10</v>
      </c>
    </row>
    <row r="2133" spans="1:8" ht="15.6">
      <c r="A2133" s="1517"/>
      <c r="B2133" s="1517"/>
      <c r="C2133" s="1517"/>
      <c r="D2133" s="1517"/>
      <c r="E2133" s="1517"/>
      <c r="F2133" s="771" t="s">
        <v>11</v>
      </c>
      <c r="G2133" s="771" t="s">
        <v>11</v>
      </c>
      <c r="H2133" s="771" t="s">
        <v>11</v>
      </c>
    </row>
    <row r="2134" spans="1:8" ht="15.6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6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6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6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6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6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6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6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6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6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6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6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6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6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6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6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6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6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6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6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6">
      <c r="A2154" s="49"/>
      <c r="B2154" s="49"/>
      <c r="C2154" s="49"/>
      <c r="D2154" s="49"/>
      <c r="E2154" s="49"/>
      <c r="F2154" s="49"/>
      <c r="G2154" s="49"/>
      <c r="H2154" s="50"/>
    </row>
    <row r="2155" spans="1:8" ht="18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7.399999999999999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6">
      <c r="A2157" s="49"/>
      <c r="B2157" s="49"/>
      <c r="C2157" s="49"/>
      <c r="D2157" s="49"/>
      <c r="E2157" s="49"/>
      <c r="F2157" s="49"/>
      <c r="G2157" s="49"/>
      <c r="H2157" s="50"/>
    </row>
    <row r="2158" spans="1:8" ht="15.6">
      <c r="A2158" s="51"/>
      <c r="B2158" s="51"/>
      <c r="C2158" s="51"/>
      <c r="D2158" s="51"/>
      <c r="E2158" s="51"/>
      <c r="F2158" s="51"/>
      <c r="G2158" s="1511" t="s">
        <v>1637</v>
      </c>
      <c r="H2158" s="1511"/>
    </row>
    <row r="2159" spans="1:8" ht="15.6">
      <c r="A2159" s="1511" t="s">
        <v>31</v>
      </c>
      <c r="B2159" s="1511"/>
      <c r="C2159" s="1511" t="s">
        <v>32</v>
      </c>
      <c r="D2159" s="1511"/>
      <c r="E2159" s="1511"/>
      <c r="F2159" s="51"/>
      <c r="G2159" s="1511" t="s">
        <v>33</v>
      </c>
      <c r="H2159" s="1511"/>
    </row>
    <row r="2160" spans="1:8" ht="15.6">
      <c r="A2160" s="51"/>
      <c r="B2160" s="51"/>
      <c r="C2160" s="51"/>
      <c r="D2160" s="51"/>
      <c r="E2160" s="51"/>
      <c r="F2160" s="51"/>
      <c r="G2160" s="51"/>
      <c r="H2160" s="51"/>
    </row>
    <row r="2161" spans="1:8" ht="15.6">
      <c r="A2161" s="51"/>
      <c r="B2161" s="51"/>
      <c r="C2161" s="51"/>
      <c r="D2161" s="51"/>
      <c r="E2161" s="51"/>
      <c r="F2161" s="51"/>
      <c r="G2161" s="51"/>
      <c r="H2161" s="51"/>
    </row>
    <row r="2162" spans="1:8" ht="15.6">
      <c r="A2162" s="51"/>
      <c r="B2162" s="51"/>
      <c r="C2162" s="51"/>
      <c r="D2162" s="51"/>
      <c r="E2162" s="51"/>
      <c r="F2162" s="51"/>
      <c r="G2162" s="51"/>
      <c r="H2162" s="51"/>
    </row>
    <row r="2163" spans="1:8" ht="15.6">
      <c r="A2163" s="1512" t="s">
        <v>1622</v>
      </c>
      <c r="B2163" s="1512"/>
      <c r="C2163" s="1512" t="s">
        <v>1603</v>
      </c>
      <c r="D2163" s="1512"/>
      <c r="E2163" s="1512"/>
      <c r="F2163" s="51"/>
      <c r="G2163" s="1512" t="s">
        <v>36</v>
      </c>
      <c r="H2163" s="1512"/>
    </row>
    <row r="2164" spans="1:8" ht="15.6">
      <c r="A2164" s="1511" t="s">
        <v>37</v>
      </c>
      <c r="B2164" s="1511"/>
      <c r="C2164" s="1511" t="s">
        <v>1604</v>
      </c>
      <c r="D2164" s="1511"/>
      <c r="E2164" s="1511"/>
      <c r="F2164" s="51"/>
      <c r="G2164" s="1511" t="s">
        <v>39</v>
      </c>
      <c r="H2164" s="1511"/>
    </row>
    <row r="2165" spans="1:8" ht="15.6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6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8">
      <c r="A2168" s="597"/>
      <c r="B2168" s="597"/>
      <c r="C2168" s="1524" t="s">
        <v>235</v>
      </c>
      <c r="D2168" s="1524"/>
      <c r="E2168" s="1524"/>
      <c r="F2168" s="1524"/>
      <c r="G2168" s="1524"/>
      <c r="H2168" s="1524"/>
    </row>
    <row r="2169" spans="1:8" ht="28.8">
      <c r="A2169" s="597"/>
      <c r="B2169" s="597"/>
      <c r="C2169" s="1545" t="s">
        <v>310</v>
      </c>
      <c r="D2169" s="1545"/>
      <c r="E2169" s="1545"/>
      <c r="F2169" s="1545"/>
      <c r="G2169" s="1545"/>
      <c r="H2169" s="1545"/>
    </row>
    <row r="2170" spans="1:8" ht="23.4">
      <c r="A2170" s="830"/>
      <c r="B2170" s="830"/>
      <c r="C2170" s="1535" t="s">
        <v>1470</v>
      </c>
      <c r="D2170" s="1535"/>
      <c r="E2170" s="1535"/>
      <c r="F2170" s="1535"/>
      <c r="G2170" s="1535"/>
      <c r="H2170" s="1535"/>
    </row>
    <row r="2171" spans="1:8" ht="15.6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6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6">
      <c r="A2173" s="1516" t="s">
        <v>3</v>
      </c>
      <c r="B2173" s="1516" t="s">
        <v>4</v>
      </c>
      <c r="C2173" s="1516" t="s">
        <v>5</v>
      </c>
      <c r="D2173" s="1516" t="s">
        <v>6</v>
      </c>
      <c r="E2173" s="1516" t="s">
        <v>7</v>
      </c>
      <c r="F2173" s="770" t="s">
        <v>8</v>
      </c>
      <c r="G2173" s="770" t="s">
        <v>9</v>
      </c>
      <c r="H2173" s="770" t="s">
        <v>10</v>
      </c>
    </row>
    <row r="2174" spans="1:8" ht="15.6">
      <c r="A2174" s="1517"/>
      <c r="B2174" s="1517"/>
      <c r="C2174" s="1517"/>
      <c r="D2174" s="1517"/>
      <c r="E2174" s="1517"/>
      <c r="F2174" s="771" t="s">
        <v>11</v>
      </c>
      <c r="G2174" s="771" t="s">
        <v>11</v>
      </c>
      <c r="H2174" s="771" t="s">
        <v>11</v>
      </c>
    </row>
    <row r="2175" spans="1:8" ht="15.6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6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6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6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6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6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6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6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6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6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6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6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6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6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6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6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6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6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6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6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6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6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6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6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6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6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6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6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6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6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6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6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6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6">
      <c r="A2208" s="49"/>
      <c r="B2208" s="49"/>
      <c r="C2208" s="49"/>
      <c r="D2208" s="49"/>
      <c r="E2208" s="49"/>
      <c r="F2208" s="49"/>
      <c r="G2208" s="49"/>
      <c r="H2208" s="50"/>
    </row>
    <row r="2209" spans="1:8" ht="18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7.399999999999999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6">
      <c r="A2211" s="49"/>
      <c r="B2211" s="49"/>
      <c r="C2211" s="49"/>
      <c r="D2211" s="49"/>
      <c r="E2211" s="49"/>
      <c r="F2211" s="49"/>
      <c r="G2211" s="49"/>
      <c r="H2211" s="50"/>
    </row>
    <row r="2212" spans="1:8" ht="15.6">
      <c r="A2212" s="51"/>
      <c r="B2212" s="51"/>
      <c r="C2212" s="51"/>
      <c r="D2212" s="51"/>
      <c r="E2212" s="51"/>
      <c r="F2212" s="51"/>
      <c r="G2212" s="1511" t="s">
        <v>1637</v>
      </c>
      <c r="H2212" s="1511"/>
    </row>
    <row r="2213" spans="1:8" ht="15.6">
      <c r="A2213" s="1511" t="s">
        <v>31</v>
      </c>
      <c r="B2213" s="1511"/>
      <c r="C2213" s="1511" t="s">
        <v>32</v>
      </c>
      <c r="D2213" s="1511"/>
      <c r="E2213" s="1511"/>
      <c r="F2213" s="51"/>
      <c r="G2213" s="1511" t="s">
        <v>33</v>
      </c>
      <c r="H2213" s="1511"/>
    </row>
    <row r="2214" spans="1:8" ht="15.6">
      <c r="A2214" s="51"/>
      <c r="B2214" s="51"/>
      <c r="C2214" s="51"/>
      <c r="D2214" s="51"/>
      <c r="E2214" s="51"/>
      <c r="F2214" s="51"/>
      <c r="G2214" s="51"/>
      <c r="H2214" s="51"/>
    </row>
    <row r="2215" spans="1:8" ht="15.6">
      <c r="A2215" s="51"/>
      <c r="B2215" s="51"/>
      <c r="C2215" s="51"/>
      <c r="D2215" s="51"/>
      <c r="E2215" s="51"/>
      <c r="F2215" s="51"/>
      <c r="G2215" s="51"/>
      <c r="H2215" s="51"/>
    </row>
    <row r="2216" spans="1:8" ht="15.6">
      <c r="A2216" s="51"/>
      <c r="B2216" s="51"/>
      <c r="C2216" s="51"/>
      <c r="D2216" s="51"/>
      <c r="E2216" s="51"/>
      <c r="F2216" s="51"/>
      <c r="G2216" s="51"/>
      <c r="H2216" s="51"/>
    </row>
    <row r="2217" spans="1:8" ht="15.6">
      <c r="A2217" s="1512" t="s">
        <v>1622</v>
      </c>
      <c r="B2217" s="1512"/>
      <c r="C2217" s="1512" t="s">
        <v>1603</v>
      </c>
      <c r="D2217" s="1512"/>
      <c r="E2217" s="1512"/>
      <c r="F2217" s="51"/>
      <c r="G2217" s="1512" t="s">
        <v>36</v>
      </c>
      <c r="H2217" s="1512"/>
    </row>
    <row r="2218" spans="1:8" ht="15.6">
      <c r="A2218" s="1511" t="s">
        <v>37</v>
      </c>
      <c r="B2218" s="1511"/>
      <c r="C2218" s="1511" t="s">
        <v>1604</v>
      </c>
      <c r="D2218" s="1511"/>
      <c r="E2218" s="1511"/>
      <c r="F2218" s="51"/>
      <c r="G2218" s="1511" t="s">
        <v>39</v>
      </c>
      <c r="H2218" s="1511"/>
    </row>
    <row r="2219" spans="1:8" ht="28.8">
      <c r="A2219" s="597"/>
      <c r="B2219" s="597"/>
      <c r="C2219" s="1524" t="s">
        <v>235</v>
      </c>
      <c r="D2219" s="1524"/>
      <c r="E2219" s="1524"/>
      <c r="F2219" s="1524"/>
      <c r="G2219" s="1524"/>
      <c r="H2219" s="1524"/>
    </row>
    <row r="2220" spans="1:8" ht="28.8">
      <c r="A2220" s="597"/>
      <c r="B2220" s="597"/>
      <c r="C2220" s="1545" t="s">
        <v>1593</v>
      </c>
      <c r="D2220" s="1545"/>
      <c r="E2220" s="1545"/>
      <c r="F2220" s="1545"/>
      <c r="G2220" s="1545"/>
      <c r="H2220" s="1545"/>
    </row>
    <row r="2221" spans="1:8" ht="23.4">
      <c r="A2221" s="830"/>
      <c r="B2221" s="830"/>
      <c r="C2221" s="1535" t="s">
        <v>1594</v>
      </c>
      <c r="D2221" s="1535"/>
      <c r="E2221" s="1535"/>
      <c r="F2221" s="1535"/>
      <c r="G2221" s="1535"/>
      <c r="H2221" s="1535"/>
    </row>
    <row r="2222" spans="1:8" ht="15.6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6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6">
      <c r="A2224" s="1516" t="s">
        <v>3</v>
      </c>
      <c r="B2224" s="1516" t="s">
        <v>4</v>
      </c>
      <c r="C2224" s="1516" t="s">
        <v>5</v>
      </c>
      <c r="D2224" s="1516" t="s">
        <v>6</v>
      </c>
      <c r="E2224" s="1516" t="s">
        <v>7</v>
      </c>
      <c r="F2224" s="770" t="s">
        <v>8</v>
      </c>
      <c r="G2224" s="770" t="s">
        <v>9</v>
      </c>
      <c r="H2224" s="770" t="s">
        <v>10</v>
      </c>
    </row>
    <row r="2225" spans="1:8" ht="15.6">
      <c r="A2225" s="1517"/>
      <c r="B2225" s="1517"/>
      <c r="C2225" s="1517"/>
      <c r="D2225" s="1517"/>
      <c r="E2225" s="1517"/>
      <c r="F2225" s="771" t="s">
        <v>11</v>
      </c>
      <c r="G2225" s="771" t="s">
        <v>11</v>
      </c>
      <c r="H2225" s="771" t="s">
        <v>11</v>
      </c>
    </row>
    <row r="2226" spans="1:8" ht="15.6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6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6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6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6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6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6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6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6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6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6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6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6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6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6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6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6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6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6">
      <c r="A2244" s="49"/>
      <c r="B2244" s="49"/>
      <c r="C2244" s="49"/>
      <c r="D2244" s="49"/>
      <c r="E2244" s="49"/>
      <c r="F2244" s="49"/>
      <c r="G2244" s="49"/>
      <c r="H2244" s="50"/>
    </row>
    <row r="2245" spans="1:8" ht="18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7.399999999999999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6">
      <c r="A2247" s="49"/>
      <c r="B2247" s="49"/>
      <c r="C2247" s="49"/>
      <c r="D2247" s="49"/>
      <c r="E2247" s="49"/>
      <c r="F2247" s="49"/>
      <c r="G2247" s="49"/>
      <c r="H2247" s="50"/>
    </row>
    <row r="2248" spans="1:8" ht="15.6">
      <c r="A2248" s="51"/>
      <c r="B2248" s="51"/>
      <c r="C2248" s="51"/>
      <c r="D2248" s="51"/>
      <c r="E2248" s="51"/>
      <c r="F2248" s="51"/>
      <c r="G2248" s="1511" t="s">
        <v>1562</v>
      </c>
      <c r="H2248" s="1511"/>
    </row>
    <row r="2249" spans="1:8" ht="15.6">
      <c r="A2249" s="1511" t="s">
        <v>31</v>
      </c>
      <c r="B2249" s="1511"/>
      <c r="C2249" s="1511" t="s">
        <v>32</v>
      </c>
      <c r="D2249" s="1511"/>
      <c r="E2249" s="1511"/>
      <c r="F2249" s="51"/>
      <c r="G2249" s="1511" t="s">
        <v>33</v>
      </c>
      <c r="H2249" s="1511"/>
    </row>
    <row r="2250" spans="1:8" ht="15.6">
      <c r="A2250" s="51"/>
      <c r="B2250" s="51"/>
      <c r="C2250" s="51"/>
      <c r="D2250" s="51"/>
      <c r="E2250" s="51"/>
      <c r="F2250" s="51"/>
      <c r="G2250" s="51"/>
      <c r="H2250" s="51"/>
    </row>
    <row r="2251" spans="1:8" ht="15.6">
      <c r="A2251" s="51"/>
      <c r="B2251" s="51"/>
      <c r="C2251" s="51"/>
      <c r="D2251" s="51"/>
      <c r="E2251" s="51"/>
      <c r="F2251" s="51"/>
      <c r="G2251" s="51"/>
      <c r="H2251" s="51"/>
    </row>
    <row r="2252" spans="1:8" ht="15.6">
      <c r="A2252" s="51"/>
      <c r="B2252" s="51"/>
      <c r="C2252" s="51"/>
      <c r="D2252" s="51"/>
      <c r="E2252" s="51"/>
      <c r="F2252" s="51"/>
      <c r="G2252" s="51"/>
      <c r="H2252" s="51"/>
    </row>
    <row r="2253" spans="1:8" ht="15.6">
      <c r="A2253" s="1512" t="s">
        <v>34</v>
      </c>
      <c r="B2253" s="1512"/>
      <c r="C2253" s="1512" t="s">
        <v>35</v>
      </c>
      <c r="D2253" s="1512"/>
      <c r="E2253" s="1512"/>
      <c r="F2253" s="51"/>
      <c r="G2253" s="1512" t="s">
        <v>36</v>
      </c>
      <c r="H2253" s="1512"/>
    </row>
    <row r="2254" spans="1:8" ht="15.6">
      <c r="A2254" s="1511" t="s">
        <v>37</v>
      </c>
      <c r="B2254" s="1511"/>
      <c r="C2254" s="1511" t="s">
        <v>38</v>
      </c>
      <c r="D2254" s="1511"/>
      <c r="E2254" s="1511"/>
      <c r="F2254" s="51"/>
      <c r="G2254" s="1511" t="s">
        <v>39</v>
      </c>
      <c r="H2254" s="1511"/>
    </row>
    <row r="2255" spans="1:8" ht="15.6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8">
      <c r="A2256" s="597"/>
      <c r="B2256" s="597"/>
      <c r="C2256" s="1524" t="s">
        <v>1654</v>
      </c>
      <c r="D2256" s="1524"/>
      <c r="E2256" s="1524"/>
      <c r="F2256" s="1524"/>
      <c r="G2256" s="1524"/>
      <c r="H2256" s="1524"/>
    </row>
    <row r="2257" spans="1:8" ht="28.8">
      <c r="A2257" s="597"/>
      <c r="B2257" s="597"/>
      <c r="C2257" s="1545" t="s">
        <v>1576</v>
      </c>
      <c r="D2257" s="1545"/>
      <c r="E2257" s="1545"/>
      <c r="F2257" s="1545"/>
      <c r="G2257" s="1545"/>
      <c r="H2257" s="1545"/>
    </row>
    <row r="2258" spans="1:8" ht="23.4">
      <c r="A2258" s="830"/>
      <c r="B2258" s="830"/>
      <c r="C2258" s="1535" t="s">
        <v>311</v>
      </c>
      <c r="D2258" s="1535"/>
      <c r="E2258" s="1535"/>
      <c r="F2258" s="1535"/>
      <c r="G2258" s="1535"/>
      <c r="H2258" s="1535"/>
    </row>
    <row r="2259" spans="1:8" ht="15.6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6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6">
      <c r="A2261" s="1516" t="s">
        <v>3</v>
      </c>
      <c r="B2261" s="1516" t="s">
        <v>4</v>
      </c>
      <c r="C2261" s="1516" t="s">
        <v>5</v>
      </c>
      <c r="D2261" s="1516" t="s">
        <v>6</v>
      </c>
      <c r="E2261" s="1516" t="s">
        <v>7</v>
      </c>
      <c r="F2261" s="770" t="s">
        <v>8</v>
      </c>
      <c r="G2261" s="770" t="s">
        <v>9</v>
      </c>
      <c r="H2261" s="770" t="s">
        <v>10</v>
      </c>
    </row>
    <row r="2262" spans="1:8" ht="15.6">
      <c r="A2262" s="1517"/>
      <c r="B2262" s="1517"/>
      <c r="C2262" s="1517"/>
      <c r="D2262" s="1517"/>
      <c r="E2262" s="1517"/>
      <c r="F2262" s="771" t="s">
        <v>11</v>
      </c>
      <c r="G2262" s="771" t="s">
        <v>11</v>
      </c>
      <c r="H2262" s="771" t="s">
        <v>11</v>
      </c>
    </row>
    <row r="2263" spans="1:8" ht="15.6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6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6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6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6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6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6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6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6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6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6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6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6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6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6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6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6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6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6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6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6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6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6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6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6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6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6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6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6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6">
      <c r="A2292" s="49"/>
      <c r="B2292" s="49"/>
      <c r="C2292" s="49"/>
      <c r="D2292" s="49"/>
      <c r="E2292" s="49"/>
      <c r="F2292" s="49"/>
      <c r="G2292" s="49"/>
      <c r="H2292" s="50"/>
    </row>
    <row r="2293" spans="1:8" ht="18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7.399999999999999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6">
      <c r="A2295" s="49"/>
      <c r="B2295" s="49"/>
      <c r="C2295" s="49"/>
      <c r="D2295" s="49"/>
      <c r="E2295" s="49"/>
      <c r="F2295" s="49"/>
      <c r="G2295" s="49"/>
      <c r="H2295" s="50"/>
    </row>
    <row r="2296" spans="1:8" ht="15.6">
      <c r="A2296" s="51"/>
      <c r="B2296" s="51"/>
      <c r="C2296" s="51"/>
      <c r="D2296" s="51"/>
      <c r="E2296" s="51"/>
      <c r="F2296" s="51"/>
      <c r="G2296" s="1511" t="s">
        <v>1747</v>
      </c>
      <c r="H2296" s="1511"/>
    </row>
    <row r="2297" spans="1:8" ht="15.6">
      <c r="A2297" s="1511" t="s">
        <v>31</v>
      </c>
      <c r="B2297" s="1511"/>
      <c r="C2297" s="1511" t="s">
        <v>32</v>
      </c>
      <c r="D2297" s="1511"/>
      <c r="E2297" s="1511"/>
      <c r="F2297" s="51"/>
      <c r="G2297" s="1511" t="s">
        <v>33</v>
      </c>
      <c r="H2297" s="1511"/>
    </row>
    <row r="2298" spans="1:8" ht="15.6">
      <c r="A2298" s="51"/>
      <c r="B2298" s="51"/>
      <c r="C2298" s="51"/>
      <c r="D2298" s="51"/>
      <c r="E2298" s="51"/>
      <c r="F2298" s="51"/>
      <c r="G2298" s="51"/>
      <c r="H2298" s="51"/>
    </row>
    <row r="2299" spans="1:8" ht="15.6">
      <c r="A2299" s="51"/>
      <c r="B2299" s="51"/>
      <c r="C2299" s="51"/>
      <c r="D2299" s="51"/>
      <c r="E2299" s="51"/>
      <c r="F2299" s="51"/>
      <c r="G2299" s="51"/>
      <c r="H2299" s="51"/>
    </row>
    <row r="2300" spans="1:8" ht="15.6">
      <c r="A2300" s="51"/>
      <c r="B2300" s="51"/>
      <c r="C2300" s="51"/>
      <c r="D2300" s="51"/>
      <c r="E2300" s="51"/>
      <c r="F2300" s="51"/>
      <c r="G2300" s="51"/>
      <c r="H2300" s="51"/>
    </row>
    <row r="2301" spans="1:8" ht="15.6">
      <c r="A2301" s="1512" t="s">
        <v>1605</v>
      </c>
      <c r="B2301" s="1512"/>
      <c r="C2301" s="1512" t="s">
        <v>1603</v>
      </c>
      <c r="D2301" s="1512"/>
      <c r="E2301" s="1512"/>
      <c r="F2301" s="51"/>
      <c r="G2301" s="1512" t="s">
        <v>1661</v>
      </c>
      <c r="H2301" s="1512"/>
    </row>
    <row r="2302" spans="1:8" ht="15.6">
      <c r="A2302" s="1511" t="s">
        <v>37</v>
      </c>
      <c r="B2302" s="1511"/>
      <c r="C2302" s="1511" t="s">
        <v>1604</v>
      </c>
      <c r="D2302" s="1511"/>
      <c r="E2302" s="1511"/>
      <c r="F2302" s="51"/>
      <c r="G2302" s="1511" t="s">
        <v>39</v>
      </c>
      <c r="H2302" s="1511"/>
    </row>
    <row r="2303" spans="1:8" ht="15.6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6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6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6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8">
      <c r="A2307" s="597"/>
      <c r="B2307" s="597"/>
      <c r="C2307" s="1524" t="s">
        <v>235</v>
      </c>
      <c r="D2307" s="1524"/>
      <c r="E2307" s="1524"/>
      <c r="F2307" s="1524"/>
      <c r="G2307" s="1524"/>
      <c r="H2307" s="1524"/>
    </row>
    <row r="2308" spans="1:8" ht="28.8">
      <c r="A2308" s="597"/>
      <c r="B2308" s="597"/>
      <c r="C2308" s="1545" t="s">
        <v>310</v>
      </c>
      <c r="D2308" s="1545"/>
      <c r="E2308" s="1545"/>
      <c r="F2308" s="1545"/>
      <c r="G2308" s="1545"/>
      <c r="H2308" s="1545"/>
    </row>
    <row r="2309" spans="1:8" ht="23.4">
      <c r="A2309" s="830"/>
      <c r="B2309" s="830"/>
      <c r="C2309" s="1535" t="s">
        <v>1078</v>
      </c>
      <c r="D2309" s="1535"/>
      <c r="E2309" s="1535"/>
      <c r="F2309" s="1535"/>
      <c r="G2309" s="1535"/>
      <c r="H2309" s="1535"/>
    </row>
    <row r="2310" spans="1:8" ht="15.6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6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6">
      <c r="A2312" s="1516" t="s">
        <v>3</v>
      </c>
      <c r="B2312" s="1516" t="s">
        <v>4</v>
      </c>
      <c r="C2312" s="1516" t="s">
        <v>5</v>
      </c>
      <c r="D2312" s="1516" t="s">
        <v>6</v>
      </c>
      <c r="E2312" s="1516" t="s">
        <v>7</v>
      </c>
      <c r="F2312" s="770" t="s">
        <v>8</v>
      </c>
      <c r="G2312" s="770" t="s">
        <v>9</v>
      </c>
      <c r="H2312" s="770" t="s">
        <v>10</v>
      </c>
    </row>
    <row r="2313" spans="1:8" ht="15.6">
      <c r="A2313" s="1517"/>
      <c r="B2313" s="1517"/>
      <c r="C2313" s="1517"/>
      <c r="D2313" s="1517"/>
      <c r="E2313" s="1517"/>
      <c r="F2313" s="771" t="s">
        <v>11</v>
      </c>
      <c r="G2313" s="771" t="s">
        <v>11</v>
      </c>
      <c r="H2313" s="771" t="s">
        <v>11</v>
      </c>
    </row>
    <row r="2314" spans="1:8" ht="15.6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6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6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6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6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6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6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6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6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6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6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6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6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6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6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6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6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6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6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6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6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6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6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6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6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6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6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6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6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6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6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6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6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6">
      <c r="A2347" s="49"/>
      <c r="B2347" s="49"/>
      <c r="C2347" s="49"/>
      <c r="D2347" s="49"/>
      <c r="E2347" s="49"/>
      <c r="F2347" s="49"/>
      <c r="G2347" s="49"/>
      <c r="H2347" s="50"/>
    </row>
    <row r="2348" spans="1:8" ht="18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7.399999999999999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6">
      <c r="A2350" s="49"/>
      <c r="B2350" s="49"/>
      <c r="C2350" s="49"/>
      <c r="D2350" s="49"/>
      <c r="E2350" s="49"/>
      <c r="F2350" s="49"/>
      <c r="G2350" s="49"/>
      <c r="H2350" s="50"/>
    </row>
    <row r="2351" spans="1:8" ht="15.6">
      <c r="A2351" s="51"/>
      <c r="B2351" s="51"/>
      <c r="C2351" s="51"/>
      <c r="D2351" s="51"/>
      <c r="E2351" s="51"/>
      <c r="F2351" s="51"/>
      <c r="G2351" s="1511" t="s">
        <v>1625</v>
      </c>
      <c r="H2351" s="1511"/>
    </row>
    <row r="2352" spans="1:8" ht="15.6">
      <c r="A2352" s="1511" t="s">
        <v>31</v>
      </c>
      <c r="B2352" s="1511"/>
      <c r="C2352" s="1511" t="s">
        <v>32</v>
      </c>
      <c r="D2352" s="1511"/>
      <c r="E2352" s="1511"/>
      <c r="F2352" s="51"/>
      <c r="G2352" s="1511" t="s">
        <v>33</v>
      </c>
      <c r="H2352" s="1511"/>
    </row>
    <row r="2353" spans="1:8" ht="15.6">
      <c r="A2353" s="51"/>
      <c r="B2353" s="51"/>
      <c r="C2353" s="51"/>
      <c r="D2353" s="51"/>
      <c r="E2353" s="51"/>
      <c r="F2353" s="51"/>
      <c r="G2353" s="51"/>
      <c r="H2353" s="51"/>
    </row>
    <row r="2354" spans="1:8" ht="15.6">
      <c r="A2354" s="51"/>
      <c r="B2354" s="51"/>
      <c r="C2354" s="51"/>
      <c r="D2354" s="51"/>
      <c r="E2354" s="51"/>
      <c r="F2354" s="51"/>
      <c r="G2354" s="51"/>
      <c r="H2354" s="51"/>
    </row>
    <row r="2355" spans="1:8" ht="15.6">
      <c r="A2355" s="51"/>
      <c r="B2355" s="51"/>
      <c r="C2355" s="51"/>
      <c r="D2355" s="51"/>
      <c r="E2355" s="51"/>
      <c r="F2355" s="51"/>
      <c r="G2355" s="51"/>
      <c r="H2355" s="51"/>
    </row>
    <row r="2356" spans="1:8" ht="15.6">
      <c r="A2356" s="1512" t="s">
        <v>1622</v>
      </c>
      <c r="B2356" s="1512"/>
      <c r="C2356" s="1512" t="s">
        <v>1603</v>
      </c>
      <c r="D2356" s="1512"/>
      <c r="E2356" s="1512"/>
      <c r="F2356" s="51"/>
      <c r="G2356" s="1512" t="s">
        <v>36</v>
      </c>
      <c r="H2356" s="1512"/>
    </row>
    <row r="2357" spans="1:8" ht="15.6">
      <c r="A2357" s="1511" t="s">
        <v>37</v>
      </c>
      <c r="B2357" s="1511"/>
      <c r="C2357" s="1511" t="s">
        <v>1604</v>
      </c>
      <c r="D2357" s="1511"/>
      <c r="E2357" s="1511"/>
      <c r="F2357" s="51"/>
      <c r="G2357" s="1511" t="s">
        <v>39</v>
      </c>
      <c r="H2357" s="1511"/>
    </row>
    <row r="2358" spans="1:8" ht="15.6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8">
      <c r="A2359" s="597"/>
      <c r="B2359" s="597"/>
      <c r="C2359" s="1524" t="s">
        <v>235</v>
      </c>
      <c r="D2359" s="1524"/>
      <c r="E2359" s="1524"/>
      <c r="F2359" s="1524"/>
      <c r="G2359" s="1524"/>
      <c r="H2359" s="1524"/>
    </row>
    <row r="2360" spans="1:8" ht="28.8">
      <c r="A2360" s="597"/>
      <c r="B2360" s="597"/>
      <c r="C2360" s="1545" t="s">
        <v>310</v>
      </c>
      <c r="D2360" s="1545"/>
      <c r="E2360" s="1545"/>
      <c r="F2360" s="1545"/>
      <c r="G2360" s="1545"/>
      <c r="H2360" s="1545"/>
    </row>
    <row r="2361" spans="1:8" ht="23.4">
      <c r="A2361" s="830"/>
      <c r="B2361" s="830"/>
      <c r="C2361" s="1535" t="s">
        <v>1302</v>
      </c>
      <c r="D2361" s="1535"/>
      <c r="E2361" s="1535"/>
      <c r="F2361" s="1535"/>
      <c r="G2361" s="1535"/>
      <c r="H2361" s="1535"/>
    </row>
    <row r="2362" spans="1:8" ht="15.6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6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6">
      <c r="A2364" s="1516" t="s">
        <v>3</v>
      </c>
      <c r="B2364" s="1516" t="s">
        <v>4</v>
      </c>
      <c r="C2364" s="1516" t="s">
        <v>5</v>
      </c>
      <c r="D2364" s="1516" t="s">
        <v>6</v>
      </c>
      <c r="E2364" s="1516" t="s">
        <v>7</v>
      </c>
      <c r="F2364" s="770" t="s">
        <v>8</v>
      </c>
      <c r="G2364" s="770" t="s">
        <v>9</v>
      </c>
      <c r="H2364" s="770" t="s">
        <v>10</v>
      </c>
    </row>
    <row r="2365" spans="1:8" ht="15.6">
      <c r="A2365" s="1517"/>
      <c r="B2365" s="1517"/>
      <c r="C2365" s="1517"/>
      <c r="D2365" s="1517"/>
      <c r="E2365" s="1517"/>
      <c r="F2365" s="771" t="s">
        <v>11</v>
      </c>
      <c r="G2365" s="771" t="s">
        <v>11</v>
      </c>
      <c r="H2365" s="771" t="s">
        <v>11</v>
      </c>
    </row>
    <row r="2366" spans="1:8" ht="15.6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6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6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6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6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6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6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6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6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6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6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6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6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6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6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6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6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6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6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6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6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6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6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6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6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6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6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6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6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6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6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6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6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6">
      <c r="A2399" s="49"/>
      <c r="B2399" s="49"/>
      <c r="C2399" s="49"/>
      <c r="D2399" s="49"/>
      <c r="E2399" s="49"/>
      <c r="F2399" s="49"/>
      <c r="G2399" s="49"/>
      <c r="H2399" s="50"/>
    </row>
    <row r="2400" spans="1:8" ht="18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7.399999999999999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6">
      <c r="A2402" s="49"/>
      <c r="B2402" s="49"/>
      <c r="C2402" s="49"/>
      <c r="D2402" s="49"/>
      <c r="E2402" s="49"/>
      <c r="F2402" s="49"/>
      <c r="G2402" s="49"/>
      <c r="H2402" s="50"/>
    </row>
    <row r="2403" spans="1:8" ht="15.6">
      <c r="A2403" s="51"/>
      <c r="B2403" s="51"/>
      <c r="C2403" s="51"/>
      <c r="D2403" s="51"/>
      <c r="E2403" s="51"/>
      <c r="F2403" s="51"/>
      <c r="G2403" s="1511" t="s">
        <v>1562</v>
      </c>
      <c r="H2403" s="1511"/>
    </row>
    <row r="2404" spans="1:8" ht="15.6">
      <c r="A2404" s="1511" t="s">
        <v>31</v>
      </c>
      <c r="B2404" s="1511"/>
      <c r="C2404" s="1511" t="s">
        <v>32</v>
      </c>
      <c r="D2404" s="1511"/>
      <c r="E2404" s="1511"/>
      <c r="F2404" s="51"/>
      <c r="G2404" s="1511" t="s">
        <v>33</v>
      </c>
      <c r="H2404" s="1511"/>
    </row>
    <row r="2405" spans="1:8" ht="15.6">
      <c r="A2405" s="51"/>
      <c r="B2405" s="51"/>
      <c r="C2405" s="51"/>
      <c r="D2405" s="51"/>
      <c r="E2405" s="51"/>
      <c r="F2405" s="51"/>
      <c r="G2405" s="51"/>
      <c r="H2405" s="51"/>
    </row>
    <row r="2406" spans="1:8" ht="15.6">
      <c r="A2406" s="51"/>
      <c r="B2406" s="51"/>
      <c r="C2406" s="51"/>
      <c r="D2406" s="51"/>
      <c r="E2406" s="51"/>
      <c r="F2406" s="51"/>
      <c r="G2406" s="51"/>
      <c r="H2406" s="51"/>
    </row>
    <row r="2407" spans="1:8" ht="15.6">
      <c r="A2407" s="51"/>
      <c r="B2407" s="51"/>
      <c r="C2407" s="51"/>
      <c r="D2407" s="51"/>
      <c r="E2407" s="51"/>
      <c r="F2407" s="51"/>
      <c r="G2407" s="51"/>
      <c r="H2407" s="51"/>
    </row>
    <row r="2408" spans="1:8" ht="15.6">
      <c r="A2408" s="1512" t="s">
        <v>34</v>
      </c>
      <c r="B2408" s="1512"/>
      <c r="C2408" s="1512" t="s">
        <v>35</v>
      </c>
      <c r="D2408" s="1512"/>
      <c r="E2408" s="1512"/>
      <c r="F2408" s="51"/>
      <c r="G2408" s="1512" t="s">
        <v>36</v>
      </c>
      <c r="H2408" s="1512"/>
    </row>
    <row r="2409" spans="1:8" ht="15.6">
      <c r="A2409" s="1511" t="s">
        <v>37</v>
      </c>
      <c r="B2409" s="1511"/>
      <c r="C2409" s="1511" t="s">
        <v>38</v>
      </c>
      <c r="D2409" s="1511"/>
      <c r="E2409" s="1511"/>
      <c r="F2409" s="51"/>
      <c r="G2409" s="1511" t="s">
        <v>39</v>
      </c>
      <c r="H2409" s="1511"/>
    </row>
    <row r="2410" spans="1:8" ht="15.6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4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653" zoomScale="70" zoomScaleNormal="70" workbookViewId="0">
      <selection activeCell="K655" sqref="K655"/>
    </sheetView>
  </sheetViews>
  <sheetFormatPr defaultColWidth="9.109375" defaultRowHeight="12"/>
  <cols>
    <col min="1" max="1" width="4.5546875" style="1" customWidth="1"/>
    <col min="2" max="2" width="69.88671875" style="1" customWidth="1"/>
    <col min="3" max="3" width="13.5546875" style="1" bestFit="1" customWidth="1"/>
    <col min="4" max="4" width="8.44140625" style="1" customWidth="1"/>
    <col min="5" max="5" width="19.5546875" style="1" bestFit="1" customWidth="1"/>
    <col min="6" max="6" width="21.33203125" style="1" customWidth="1"/>
    <col min="7" max="7" width="21.44140625" style="1" bestFit="1" customWidth="1"/>
    <col min="8" max="8" width="18.88671875" style="1" customWidth="1"/>
    <col min="9" max="9" width="9.109375" style="1" customWidth="1"/>
    <col min="10" max="10" width="13.109375" style="1" customWidth="1"/>
    <col min="11" max="11" width="16" style="1" customWidth="1"/>
    <col min="12" max="12" width="7.109375" style="1" customWidth="1"/>
    <col min="13" max="13" width="49.33203125" style="1" customWidth="1"/>
    <col min="14" max="15" width="13.5546875" style="1" customWidth="1"/>
    <col min="16" max="16" width="19.44140625" style="1" customWidth="1"/>
    <col min="17" max="17" width="20.109375" style="1" customWidth="1"/>
    <col min="18" max="18" width="22.5546875" style="1" customWidth="1"/>
    <col min="19" max="16384" width="9.109375" style="1"/>
  </cols>
  <sheetData>
    <row r="1" spans="1:18" ht="15.6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2">
      <c r="A2" s="597"/>
      <c r="B2" s="597"/>
      <c r="C2" s="1544" t="s">
        <v>235</v>
      </c>
      <c r="D2" s="1544"/>
      <c r="E2" s="1544"/>
      <c r="F2" s="1544"/>
      <c r="G2" s="1544"/>
      <c r="H2" s="1544"/>
      <c r="L2" s="597"/>
      <c r="M2" s="597"/>
      <c r="N2" s="1544" t="s">
        <v>235</v>
      </c>
      <c r="O2" s="1544"/>
      <c r="P2" s="1544"/>
      <c r="Q2" s="1544"/>
      <c r="R2" s="1544"/>
    </row>
    <row r="3" spans="1:18" ht="51" customHeight="1">
      <c r="A3" s="597"/>
      <c r="B3" s="597"/>
      <c r="C3" s="1514" t="s">
        <v>1763</v>
      </c>
      <c r="D3" s="1514"/>
      <c r="E3" s="1514"/>
      <c r="F3" s="1514"/>
      <c r="G3" s="1514"/>
      <c r="H3" s="1514"/>
      <c r="L3" s="597"/>
      <c r="M3" s="597"/>
      <c r="N3" s="1514" t="s">
        <v>1763</v>
      </c>
      <c r="O3" s="1514"/>
      <c r="P3" s="1514"/>
      <c r="Q3" s="1514"/>
      <c r="R3" s="1514"/>
    </row>
    <row r="4" spans="1:18" ht="49.5" customHeight="1">
      <c r="A4" s="830"/>
      <c r="B4" s="830"/>
      <c r="C4" s="1514" t="s">
        <v>1764</v>
      </c>
      <c r="D4" s="1514"/>
      <c r="E4" s="1514"/>
      <c r="F4" s="1514"/>
      <c r="G4" s="1514"/>
      <c r="H4" s="1514"/>
      <c r="L4" s="830"/>
      <c r="M4" s="830"/>
      <c r="N4" s="1514" t="s">
        <v>1764</v>
      </c>
      <c r="O4" s="1514"/>
      <c r="P4" s="1514"/>
      <c r="Q4" s="1514"/>
      <c r="R4" s="1514"/>
    </row>
    <row r="5" spans="1:18" ht="15.6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6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">
      <c r="A7" s="1527" t="s">
        <v>3</v>
      </c>
      <c r="B7" s="1527" t="s">
        <v>4</v>
      </c>
      <c r="C7" s="1527" t="s">
        <v>5</v>
      </c>
      <c r="D7" s="1527" t="s">
        <v>6</v>
      </c>
      <c r="E7" s="1527" t="s">
        <v>7</v>
      </c>
      <c r="F7" s="1001" t="s">
        <v>8</v>
      </c>
      <c r="G7" s="1001" t="s">
        <v>9</v>
      </c>
      <c r="H7" s="1001" t="s">
        <v>10</v>
      </c>
      <c r="L7" s="1527" t="s">
        <v>3</v>
      </c>
      <c r="M7" s="1527" t="s">
        <v>4</v>
      </c>
      <c r="N7" s="1527" t="s">
        <v>5</v>
      </c>
      <c r="O7" s="1527" t="s">
        <v>6</v>
      </c>
      <c r="P7" s="1001" t="s">
        <v>8</v>
      </c>
      <c r="Q7" s="1001" t="s">
        <v>9</v>
      </c>
      <c r="R7" s="1001" t="s">
        <v>10</v>
      </c>
    </row>
    <row r="8" spans="1:18" ht="18">
      <c r="A8" s="1528"/>
      <c r="B8" s="1528"/>
      <c r="C8" s="1528"/>
      <c r="D8" s="1528"/>
      <c r="E8" s="1528"/>
      <c r="F8" s="1002" t="s">
        <v>11</v>
      </c>
      <c r="G8" s="1002" t="s">
        <v>11</v>
      </c>
      <c r="H8" s="1002" t="s">
        <v>11</v>
      </c>
      <c r="L8" s="1528"/>
      <c r="M8" s="1528"/>
      <c r="N8" s="1528"/>
      <c r="O8" s="1528"/>
      <c r="P8" s="1002" t="s">
        <v>11</v>
      </c>
      <c r="Q8" s="1002" t="s">
        <v>11</v>
      </c>
      <c r="R8" s="1002" t="s">
        <v>11</v>
      </c>
    </row>
    <row r="9" spans="1:18" ht="18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532" t="s">
        <v>1756</v>
      </c>
      <c r="R28" s="1532"/>
    </row>
    <row r="29" spans="1:18" ht="18">
      <c r="A29" s="1031"/>
      <c r="B29" s="1032"/>
      <c r="C29" s="1033"/>
      <c r="D29" s="1033"/>
      <c r="E29" s="1034"/>
      <c r="F29" s="1035"/>
      <c r="G29" s="1045"/>
      <c r="H29" s="1046"/>
      <c r="L29" s="1532" t="s">
        <v>31</v>
      </c>
      <c r="M29" s="1532"/>
      <c r="N29" s="1532" t="s">
        <v>32</v>
      </c>
      <c r="O29" s="1532"/>
      <c r="P29" s="1532"/>
      <c r="Q29" s="1532" t="s">
        <v>33</v>
      </c>
      <c r="R29" s="1532"/>
    </row>
    <row r="30" spans="1:18" ht="18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">
      <c r="A33" s="768" t="s">
        <v>1150</v>
      </c>
      <c r="B33" s="49"/>
      <c r="C33" s="49"/>
      <c r="D33" s="49"/>
      <c r="E33" s="49"/>
      <c r="F33" s="49"/>
      <c r="G33" s="49"/>
      <c r="H33" s="50"/>
      <c r="L33" s="1529" t="s">
        <v>1622</v>
      </c>
      <c r="M33" s="1529"/>
      <c r="N33" s="1529" t="s">
        <v>1603</v>
      </c>
      <c r="O33" s="1529"/>
      <c r="P33" s="1529"/>
      <c r="Q33" s="1529" t="s">
        <v>1661</v>
      </c>
      <c r="R33" s="1529"/>
    </row>
    <row r="34" spans="1:18" ht="18">
      <c r="A34" s="49"/>
      <c r="B34" s="965" t="s">
        <v>1753</v>
      </c>
      <c r="C34" s="49"/>
      <c r="D34" s="49"/>
      <c r="E34" s="49"/>
      <c r="F34" s="49"/>
      <c r="G34" s="49"/>
      <c r="H34" s="50"/>
      <c r="L34" s="1532" t="s">
        <v>37</v>
      </c>
      <c r="M34" s="1532"/>
      <c r="N34" s="1532" t="s">
        <v>1604</v>
      </c>
      <c r="O34" s="1532"/>
      <c r="P34" s="1532"/>
      <c r="Q34" s="1532" t="s">
        <v>39</v>
      </c>
      <c r="R34" s="1532"/>
    </row>
    <row r="35" spans="1:18" ht="18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">
      <c r="A36" s="51"/>
      <c r="B36" s="51"/>
      <c r="C36" s="51"/>
      <c r="D36" s="51"/>
      <c r="E36" s="51"/>
      <c r="F36" s="51"/>
      <c r="G36" s="1532" t="s">
        <v>1677</v>
      </c>
      <c r="H36" s="1532"/>
      <c r="L36" s="1529"/>
      <c r="M36" s="1529"/>
      <c r="N36" s="1529"/>
      <c r="O36" s="1529"/>
      <c r="P36" s="1529"/>
      <c r="Q36" s="1529"/>
      <c r="R36" s="1529"/>
    </row>
    <row r="37" spans="1:18" ht="18">
      <c r="A37" s="1532" t="s">
        <v>31</v>
      </c>
      <c r="B37" s="1532"/>
      <c r="C37" s="1532" t="s">
        <v>32</v>
      </c>
      <c r="D37" s="1532"/>
      <c r="E37" s="1532"/>
      <c r="F37" s="958"/>
      <c r="G37" s="1532" t="s">
        <v>33</v>
      </c>
      <c r="H37" s="1532"/>
      <c r="L37" s="1532"/>
      <c r="M37" s="1532"/>
      <c r="N37" s="1532"/>
      <c r="O37" s="1532"/>
      <c r="P37" s="1532"/>
      <c r="Q37" s="1532"/>
      <c r="R37" s="1532"/>
    </row>
    <row r="38" spans="1:18" ht="18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">
      <c r="A41" s="1529" t="s">
        <v>1622</v>
      </c>
      <c r="B41" s="1529"/>
      <c r="C41" s="1529" t="s">
        <v>1603</v>
      </c>
      <c r="D41" s="1529"/>
      <c r="E41" s="1529"/>
      <c r="F41" s="958"/>
      <c r="G41" s="1529" t="s">
        <v>1661</v>
      </c>
      <c r="H41" s="1529"/>
      <c r="L41" s="1529"/>
      <c r="M41" s="1529"/>
      <c r="N41" s="1529"/>
      <c r="O41" s="1529"/>
      <c r="P41" s="958"/>
      <c r="Q41" s="1529"/>
      <c r="R41" s="1529"/>
    </row>
    <row r="42" spans="1:18" ht="18">
      <c r="A42" s="1532" t="s">
        <v>37</v>
      </c>
      <c r="B42" s="1532"/>
      <c r="C42" s="1532" t="s">
        <v>1604</v>
      </c>
      <c r="D42" s="1532"/>
      <c r="E42" s="1532"/>
      <c r="F42" s="958"/>
      <c r="G42" s="1532" t="s">
        <v>39</v>
      </c>
      <c r="H42" s="1532"/>
      <c r="L42" s="1532"/>
      <c r="M42" s="1532"/>
      <c r="N42" s="1532"/>
      <c r="O42" s="1532"/>
      <c r="P42" s="958"/>
      <c r="Q42" s="1532"/>
      <c r="R42" s="1532"/>
    </row>
    <row r="78" spans="1:8" ht="28.8">
      <c r="A78" s="597"/>
      <c r="B78" s="597"/>
      <c r="C78" s="1524" t="s">
        <v>1705</v>
      </c>
      <c r="D78" s="1524"/>
      <c r="E78" s="1524"/>
      <c r="F78" s="1524"/>
      <c r="G78" s="1524"/>
      <c r="H78" s="1524"/>
    </row>
    <row r="79" spans="1:8" ht="28.8">
      <c r="A79" s="597"/>
      <c r="B79" s="597"/>
      <c r="C79" s="1545" t="s">
        <v>1706</v>
      </c>
      <c r="D79" s="1545"/>
      <c r="E79" s="1545"/>
      <c r="F79" s="1545"/>
      <c r="G79" s="1545"/>
      <c r="H79" s="1545"/>
    </row>
    <row r="80" spans="1:8" ht="23.4">
      <c r="A80" s="830"/>
      <c r="B80" s="830"/>
      <c r="C80" s="1535"/>
      <c r="D80" s="1535"/>
      <c r="E80" s="1535"/>
      <c r="F80" s="1535"/>
      <c r="G80" s="1535"/>
      <c r="H80" s="1535"/>
    </row>
    <row r="81" spans="1:8" ht="15.6">
      <c r="A81" s="769"/>
      <c r="B81" s="769"/>
      <c r="C81" s="769"/>
      <c r="D81" s="769"/>
      <c r="E81" s="769"/>
      <c r="F81" s="769"/>
      <c r="G81" s="769"/>
      <c r="H81" s="769"/>
    </row>
    <row r="82" spans="1:8" ht="15.6">
      <c r="A82" s="769"/>
      <c r="B82" s="769"/>
      <c r="C82" s="769"/>
      <c r="D82" s="769"/>
      <c r="E82" s="769"/>
      <c r="F82" s="769"/>
      <c r="G82" s="769"/>
      <c r="H82" s="769"/>
    </row>
    <row r="83" spans="1:8" ht="15.6">
      <c r="A83" s="1516" t="s">
        <v>3</v>
      </c>
      <c r="B83" s="1516" t="s">
        <v>4</v>
      </c>
      <c r="C83" s="1516" t="s">
        <v>5</v>
      </c>
      <c r="D83" s="1516" t="s">
        <v>6</v>
      </c>
      <c r="E83" s="1516" t="s">
        <v>7</v>
      </c>
      <c r="F83" s="770" t="s">
        <v>8</v>
      </c>
      <c r="G83" s="770" t="s">
        <v>9</v>
      </c>
      <c r="H83" s="770" t="s">
        <v>10</v>
      </c>
    </row>
    <row r="84" spans="1:8" ht="15.6">
      <c r="A84" s="1517"/>
      <c r="B84" s="1517"/>
      <c r="C84" s="1517"/>
      <c r="D84" s="1517"/>
      <c r="E84" s="1517"/>
      <c r="F84" s="771" t="s">
        <v>11</v>
      </c>
      <c r="G84" s="771" t="s">
        <v>11</v>
      </c>
      <c r="H84" s="771" t="s">
        <v>11</v>
      </c>
    </row>
    <row r="85" spans="1:8" ht="15.6">
      <c r="A85" s="770"/>
      <c r="B85" s="772"/>
      <c r="C85" s="773"/>
      <c r="D85" s="774"/>
      <c r="E85" s="774"/>
      <c r="F85" s="774"/>
      <c r="G85" s="775"/>
      <c r="H85" s="776"/>
    </row>
    <row r="86" spans="1:8" ht="15.6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6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6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6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6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6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6">
      <c r="A92" s="790"/>
      <c r="B92" s="777"/>
      <c r="C92" s="788"/>
      <c r="D92" s="780"/>
      <c r="E92" s="780"/>
      <c r="F92" s="788"/>
      <c r="G92" s="788"/>
      <c r="H92" s="789"/>
    </row>
    <row r="93" spans="1:8" ht="15.6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6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6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6">
      <c r="A96" s="820"/>
      <c r="B96" s="821"/>
      <c r="C96" s="822"/>
      <c r="D96" s="822"/>
      <c r="E96" s="823"/>
      <c r="F96" s="819"/>
      <c r="G96" s="824"/>
      <c r="H96" s="827"/>
    </row>
    <row r="97" spans="1:8" ht="15.6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6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6">
      <c r="A99" s="49"/>
      <c r="B99" s="49"/>
      <c r="C99" s="49"/>
      <c r="D99" s="49"/>
      <c r="E99" s="49"/>
      <c r="F99" s="49"/>
      <c r="G99" s="49"/>
      <c r="H99" s="50"/>
    </row>
    <row r="100" spans="1:8" ht="18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7.399999999999999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6">
      <c r="A102" s="49"/>
      <c r="B102" s="49"/>
      <c r="C102" s="49"/>
      <c r="D102" s="49"/>
      <c r="E102" s="49"/>
      <c r="F102" s="49"/>
      <c r="G102" s="49"/>
      <c r="H102" s="50"/>
    </row>
    <row r="103" spans="1:8" ht="15.6">
      <c r="A103" s="51"/>
      <c r="B103" s="51"/>
      <c r="C103" s="51"/>
      <c r="D103" s="51"/>
      <c r="E103" s="51"/>
      <c r="F103" s="51"/>
      <c r="G103" s="1511" t="s">
        <v>1677</v>
      </c>
      <c r="H103" s="1511"/>
    </row>
    <row r="104" spans="1:8" ht="15.6">
      <c r="A104" s="1511" t="s">
        <v>31</v>
      </c>
      <c r="B104" s="1511"/>
      <c r="C104" s="1511" t="s">
        <v>32</v>
      </c>
      <c r="D104" s="1511"/>
      <c r="E104" s="1511"/>
      <c r="F104" s="51"/>
      <c r="G104" s="1511" t="s">
        <v>33</v>
      </c>
      <c r="H104" s="1511"/>
    </row>
    <row r="105" spans="1:8" ht="15.6">
      <c r="A105" s="51"/>
      <c r="B105" s="51"/>
      <c r="C105" s="51"/>
      <c r="D105" s="51"/>
      <c r="E105" s="51"/>
      <c r="F105" s="51"/>
      <c r="G105" s="51"/>
      <c r="H105" s="51"/>
    </row>
    <row r="106" spans="1:8" ht="15.6">
      <c r="A106" s="51"/>
      <c r="B106" s="51"/>
      <c r="C106" s="51"/>
      <c r="D106" s="51"/>
      <c r="E106" s="51"/>
      <c r="F106" s="51"/>
      <c r="G106" s="51"/>
      <c r="H106" s="51"/>
    </row>
    <row r="107" spans="1:8" ht="15.6">
      <c r="A107" s="51"/>
      <c r="B107" s="51"/>
      <c r="C107" s="51"/>
      <c r="D107" s="51"/>
      <c r="E107" s="51"/>
      <c r="F107" s="51"/>
      <c r="G107" s="51"/>
      <c r="H107" s="51"/>
    </row>
    <row r="108" spans="1:8" ht="15.6">
      <c r="A108" s="1512" t="s">
        <v>1622</v>
      </c>
      <c r="B108" s="1512"/>
      <c r="C108" s="1512" t="s">
        <v>1603</v>
      </c>
      <c r="D108" s="1512"/>
      <c r="E108" s="1512"/>
      <c r="F108" s="51"/>
      <c r="G108" s="1512" t="s">
        <v>1661</v>
      </c>
      <c r="H108" s="1512"/>
    </row>
    <row r="109" spans="1:8" ht="15.6">
      <c r="A109" s="1511" t="s">
        <v>37</v>
      </c>
      <c r="B109" s="1511"/>
      <c r="C109" s="1511" t="s">
        <v>1604</v>
      </c>
      <c r="D109" s="1511"/>
      <c r="E109" s="1511"/>
      <c r="F109" s="51"/>
      <c r="G109" s="1511" t="s">
        <v>39</v>
      </c>
      <c r="H109" s="1511"/>
    </row>
    <row r="110" spans="1:8" ht="15.6">
      <c r="A110" s="602"/>
      <c r="B110" s="602"/>
      <c r="C110" s="602"/>
      <c r="D110" s="602"/>
      <c r="E110" s="602"/>
      <c r="F110" s="51"/>
      <c r="G110" s="602"/>
      <c r="H110" s="602"/>
    </row>
    <row r="111" spans="1:8" ht="31.2">
      <c r="A111" s="597"/>
      <c r="B111" s="597"/>
      <c r="C111" s="1544" t="s">
        <v>235</v>
      </c>
      <c r="D111" s="1544"/>
      <c r="E111" s="1544"/>
      <c r="F111" s="1544"/>
      <c r="G111" s="1544"/>
      <c r="H111" s="1544"/>
    </row>
    <row r="112" spans="1:8" ht="28.8">
      <c r="A112" s="597"/>
      <c r="B112" s="597"/>
      <c r="C112" s="1514" t="s">
        <v>1696</v>
      </c>
      <c r="D112" s="1514"/>
      <c r="E112" s="1514"/>
      <c r="F112" s="1514"/>
      <c r="G112" s="1514"/>
      <c r="H112" s="1514"/>
    </row>
    <row r="113" spans="1:8" ht="25.8">
      <c r="A113" s="830"/>
      <c r="B113" s="830"/>
      <c r="C113" s="1515" t="s">
        <v>1302</v>
      </c>
      <c r="D113" s="1515"/>
      <c r="E113" s="1515"/>
      <c r="F113" s="1515"/>
      <c r="G113" s="1515"/>
      <c r="H113" s="1515"/>
    </row>
    <row r="114" spans="1:8" ht="15.6">
      <c r="A114" s="769"/>
      <c r="B114" s="769"/>
      <c r="C114" s="769"/>
      <c r="D114" s="769"/>
      <c r="E114" s="769"/>
      <c r="F114" s="769"/>
      <c r="G114" s="769"/>
      <c r="H114" s="769"/>
    </row>
    <row r="115" spans="1:8" ht="15.6">
      <c r="A115" s="769"/>
      <c r="B115" s="769"/>
      <c r="C115" s="769"/>
      <c r="D115" s="769"/>
      <c r="E115" s="769"/>
      <c r="F115" s="769"/>
      <c r="G115" s="769"/>
      <c r="H115" s="769"/>
    </row>
    <row r="116" spans="1:8" ht="18">
      <c r="A116" s="1527" t="s">
        <v>3</v>
      </c>
      <c r="B116" s="1527" t="s">
        <v>4</v>
      </c>
      <c r="C116" s="1527" t="s">
        <v>5</v>
      </c>
      <c r="D116" s="1527" t="s">
        <v>6</v>
      </c>
      <c r="E116" s="1527" t="s">
        <v>7</v>
      </c>
      <c r="F116" s="1001" t="s">
        <v>8</v>
      </c>
      <c r="G116" s="1001" t="s">
        <v>9</v>
      </c>
      <c r="H116" s="1001" t="s">
        <v>10</v>
      </c>
    </row>
    <row r="117" spans="1:8" ht="18">
      <c r="A117" s="1528"/>
      <c r="B117" s="1528"/>
      <c r="C117" s="1528"/>
      <c r="D117" s="1528"/>
      <c r="E117" s="1528"/>
      <c r="F117" s="1002" t="s">
        <v>11</v>
      </c>
      <c r="G117" s="1002" t="s">
        <v>11</v>
      </c>
      <c r="H117" s="1002" t="s">
        <v>11</v>
      </c>
    </row>
    <row r="118" spans="1:8" ht="18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6">
      <c r="A139" s="49"/>
      <c r="B139" s="49"/>
      <c r="C139" s="49"/>
      <c r="D139" s="49"/>
      <c r="E139" s="49"/>
      <c r="F139" s="49"/>
      <c r="G139" s="49"/>
      <c r="H139" s="50"/>
    </row>
    <row r="140" spans="1:8" ht="18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7.399999999999999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6">
      <c r="A142" s="49"/>
      <c r="B142" s="49"/>
      <c r="C142" s="49"/>
      <c r="D142" s="49"/>
      <c r="E142" s="49"/>
      <c r="F142" s="49"/>
      <c r="G142" s="49"/>
      <c r="H142" s="50"/>
    </row>
    <row r="143" spans="1:8" ht="18">
      <c r="A143" s="51"/>
      <c r="B143" s="51"/>
      <c r="C143" s="51"/>
      <c r="D143" s="51"/>
      <c r="E143" s="51"/>
      <c r="F143" s="51"/>
      <c r="G143" s="1532" t="s">
        <v>1677</v>
      </c>
      <c r="H143" s="1532"/>
    </row>
    <row r="144" spans="1:8" ht="18">
      <c r="A144" s="1532" t="s">
        <v>31</v>
      </c>
      <c r="B144" s="1532"/>
      <c r="C144" s="1532" t="s">
        <v>32</v>
      </c>
      <c r="D144" s="1532"/>
      <c r="E144" s="1532"/>
      <c r="F144" s="958"/>
      <c r="G144" s="1532" t="s">
        <v>33</v>
      </c>
      <c r="H144" s="1532"/>
    </row>
    <row r="145" spans="1:8" ht="18">
      <c r="A145" s="958"/>
      <c r="B145" s="958"/>
      <c r="C145" s="958"/>
      <c r="D145" s="958"/>
      <c r="E145" s="958"/>
      <c r="F145" s="958"/>
      <c r="G145" s="958"/>
      <c r="H145" s="958"/>
    </row>
    <row r="146" spans="1:8" ht="18">
      <c r="A146" s="958"/>
      <c r="B146" s="958"/>
      <c r="C146" s="958"/>
      <c r="D146" s="958"/>
      <c r="E146" s="958"/>
      <c r="F146" s="958"/>
      <c r="G146" s="958"/>
      <c r="H146" s="958"/>
    </row>
    <row r="147" spans="1:8" ht="18">
      <c r="A147" s="958"/>
      <c r="B147" s="958"/>
      <c r="C147" s="958"/>
      <c r="D147" s="958"/>
      <c r="E147" s="958"/>
      <c r="F147" s="958"/>
      <c r="G147" s="958"/>
      <c r="H147" s="958"/>
    </row>
    <row r="148" spans="1:8" ht="18">
      <c r="A148" s="1529" t="s">
        <v>1622</v>
      </c>
      <c r="B148" s="1529"/>
      <c r="C148" s="1529" t="s">
        <v>1603</v>
      </c>
      <c r="D148" s="1529"/>
      <c r="E148" s="1529"/>
      <c r="F148" s="958"/>
      <c r="G148" s="1529" t="s">
        <v>1661</v>
      </c>
      <c r="H148" s="1529"/>
    </row>
    <row r="149" spans="1:8" ht="18">
      <c r="A149" s="1532" t="s">
        <v>37</v>
      </c>
      <c r="B149" s="1532"/>
      <c r="C149" s="1532" t="s">
        <v>1604</v>
      </c>
      <c r="D149" s="1532"/>
      <c r="E149" s="1532"/>
      <c r="F149" s="958"/>
      <c r="G149" s="1532" t="s">
        <v>39</v>
      </c>
      <c r="H149" s="1532"/>
    </row>
    <row r="155" spans="1:8" ht="28.8">
      <c r="A155" s="597"/>
      <c r="B155" s="597"/>
      <c r="C155" s="1524" t="s">
        <v>235</v>
      </c>
      <c r="D155" s="1524"/>
      <c r="E155" s="1524"/>
      <c r="F155" s="1524"/>
      <c r="G155" s="1524"/>
      <c r="H155" s="1524"/>
    </row>
    <row r="156" spans="1:8" ht="28.8">
      <c r="A156" s="597"/>
      <c r="B156" s="597"/>
      <c r="C156" s="1545" t="s">
        <v>1695</v>
      </c>
      <c r="D156" s="1545"/>
      <c r="E156" s="1545"/>
      <c r="F156" s="1545"/>
      <c r="G156" s="1545"/>
      <c r="H156" s="1545"/>
    </row>
    <row r="157" spans="1:8" ht="23.4">
      <c r="A157" s="830"/>
      <c r="B157" s="830"/>
      <c r="C157" s="1535" t="s">
        <v>1684</v>
      </c>
      <c r="D157" s="1535"/>
      <c r="E157" s="1535"/>
      <c r="F157" s="1535"/>
      <c r="G157" s="1535"/>
      <c r="H157" s="1535"/>
    </row>
    <row r="158" spans="1:8" ht="15.6">
      <c r="A158" s="769"/>
      <c r="B158" s="769"/>
      <c r="C158" s="769"/>
      <c r="D158" s="769"/>
      <c r="E158" s="769"/>
      <c r="F158" s="769"/>
      <c r="G158" s="769"/>
      <c r="H158" s="769"/>
    </row>
    <row r="159" spans="1:8" ht="15.6">
      <c r="A159" s="769"/>
      <c r="B159" s="769"/>
      <c r="C159" s="769"/>
      <c r="D159" s="769"/>
      <c r="E159" s="769"/>
      <c r="F159" s="769"/>
      <c r="G159" s="769"/>
      <c r="H159" s="769"/>
    </row>
    <row r="160" spans="1:8" ht="15.6">
      <c r="A160" s="1516" t="s">
        <v>3</v>
      </c>
      <c r="B160" s="1516" t="s">
        <v>4</v>
      </c>
      <c r="C160" s="1516" t="s">
        <v>5</v>
      </c>
      <c r="D160" s="1516" t="s">
        <v>6</v>
      </c>
      <c r="E160" s="1516" t="s">
        <v>7</v>
      </c>
      <c r="F160" s="770" t="s">
        <v>8</v>
      </c>
      <c r="G160" s="770" t="s">
        <v>9</v>
      </c>
      <c r="H160" s="770" t="s">
        <v>10</v>
      </c>
    </row>
    <row r="161" spans="1:8" ht="15.6">
      <c r="A161" s="1517"/>
      <c r="B161" s="1517"/>
      <c r="C161" s="1517"/>
      <c r="D161" s="1517"/>
      <c r="E161" s="1517"/>
      <c r="F161" s="771" t="s">
        <v>11</v>
      </c>
      <c r="G161" s="771" t="s">
        <v>11</v>
      </c>
      <c r="H161" s="771" t="s">
        <v>11</v>
      </c>
    </row>
    <row r="162" spans="1:8" ht="15.6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6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6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6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6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6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6">
      <c r="A168" s="790"/>
      <c r="B168" s="969"/>
      <c r="C168" s="779"/>
      <c r="D168" s="780"/>
      <c r="E168" s="780"/>
      <c r="F168" s="788"/>
      <c r="G168" s="788"/>
      <c r="H168" s="789"/>
    </row>
    <row r="169" spans="1:8" ht="15.6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6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6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6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6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6">
      <c r="A174" s="790"/>
      <c r="B174" s="969"/>
      <c r="C174" s="779"/>
      <c r="D174" s="780"/>
      <c r="E174" s="780"/>
      <c r="F174" s="788"/>
      <c r="G174" s="788"/>
      <c r="H174" s="789"/>
    </row>
    <row r="175" spans="1:8" ht="15.6">
      <c r="A175" s="790"/>
      <c r="B175" s="969"/>
      <c r="C175" s="779"/>
      <c r="D175" s="780"/>
      <c r="E175" s="780"/>
      <c r="F175" s="788"/>
      <c r="G175" s="788"/>
      <c r="H175" s="789"/>
    </row>
    <row r="176" spans="1:8" ht="15.6">
      <c r="A176" s="790"/>
      <c r="B176" s="777"/>
      <c r="C176" s="788"/>
      <c r="D176" s="780"/>
      <c r="E176" s="780"/>
      <c r="F176" s="788"/>
      <c r="G176" s="788"/>
      <c r="H176" s="789"/>
    </row>
    <row r="177" spans="1:11" ht="15.6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6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6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6">
      <c r="A180" s="820"/>
      <c r="B180" s="821"/>
      <c r="C180" s="822"/>
      <c r="D180" s="822"/>
      <c r="E180" s="823"/>
      <c r="F180" s="819"/>
      <c r="G180" s="824"/>
      <c r="H180" s="827"/>
    </row>
    <row r="181" spans="1:11" ht="15.6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6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6">
      <c r="A183" s="49"/>
      <c r="B183" s="49"/>
      <c r="C183" s="49"/>
      <c r="D183" s="49"/>
      <c r="E183" s="49"/>
      <c r="F183" s="49"/>
      <c r="G183" s="49"/>
      <c r="H183" s="50"/>
    </row>
    <row r="184" spans="1:11" ht="18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7.399999999999999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6">
      <c r="A186" s="49"/>
      <c r="B186" s="49"/>
      <c r="C186" s="49"/>
      <c r="D186" s="49"/>
      <c r="E186" s="49"/>
      <c r="F186" s="49"/>
      <c r="G186" s="49"/>
      <c r="H186" s="50"/>
    </row>
    <row r="187" spans="1:11" ht="15.6">
      <c r="A187" s="51"/>
      <c r="B187" s="51"/>
      <c r="C187" s="51"/>
      <c r="D187" s="51"/>
      <c r="E187" s="51"/>
      <c r="F187" s="51"/>
      <c r="G187" s="1511" t="s">
        <v>1756</v>
      </c>
      <c r="H187" s="1511"/>
    </row>
    <row r="188" spans="1:11" ht="15.6">
      <c r="A188" s="1511" t="s">
        <v>31</v>
      </c>
      <c r="B188" s="1511"/>
      <c r="C188" s="1511" t="s">
        <v>32</v>
      </c>
      <c r="D188" s="1511"/>
      <c r="E188" s="1511"/>
      <c r="F188" s="51"/>
      <c r="G188" s="1511" t="s">
        <v>33</v>
      </c>
      <c r="H188" s="1511"/>
    </row>
    <row r="189" spans="1:11" ht="15.6">
      <c r="A189" s="51"/>
      <c r="B189" s="51"/>
      <c r="C189" s="51"/>
      <c r="D189" s="51"/>
      <c r="E189" s="51"/>
      <c r="F189" s="51"/>
      <c r="G189" s="51"/>
      <c r="H189" s="51"/>
    </row>
    <row r="190" spans="1:11" ht="15.6">
      <c r="A190" s="51"/>
      <c r="B190" s="51"/>
      <c r="C190" s="51"/>
      <c r="D190" s="51"/>
      <c r="E190" s="51"/>
      <c r="F190" s="51"/>
      <c r="G190" s="51"/>
      <c r="H190" s="51"/>
    </row>
    <row r="191" spans="1:11" ht="15.6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6">
      <c r="A192" s="1512" t="s">
        <v>1622</v>
      </c>
      <c r="B192" s="1512"/>
      <c r="C192" s="1512" t="s">
        <v>1778</v>
      </c>
      <c r="D192" s="1512"/>
      <c r="E192" s="1512"/>
      <c r="F192" s="51"/>
      <c r="G192" s="1512" t="s">
        <v>1661</v>
      </c>
      <c r="H192" s="1512"/>
      <c r="K192" s="1">
        <f>0.3*3*4*4</f>
        <v>14.399999999999999</v>
      </c>
    </row>
    <row r="193" spans="1:11" ht="15.6">
      <c r="A193" s="1511" t="s">
        <v>37</v>
      </c>
      <c r="B193" s="1511"/>
      <c r="C193" s="1511" t="s">
        <v>1779</v>
      </c>
      <c r="D193" s="1511"/>
      <c r="E193" s="1511"/>
      <c r="F193" s="51"/>
      <c r="G193" s="1511" t="s">
        <v>39</v>
      </c>
      <c r="H193" s="1511"/>
      <c r="K193" s="1">
        <f>SUM(K191:K192)</f>
        <v>158.4</v>
      </c>
    </row>
    <row r="199" spans="1:11" ht="28.8">
      <c r="A199" s="597"/>
      <c r="B199" s="597"/>
      <c r="C199" s="1524" t="s">
        <v>235</v>
      </c>
      <c r="D199" s="1524"/>
      <c r="E199" s="1524"/>
      <c r="F199" s="1524"/>
      <c r="G199" s="1524"/>
      <c r="H199" s="1524"/>
    </row>
    <row r="200" spans="1:11" ht="28.8">
      <c r="A200" s="597"/>
      <c r="B200" s="597"/>
      <c r="C200" s="1545" t="s">
        <v>310</v>
      </c>
      <c r="D200" s="1545"/>
      <c r="E200" s="1545"/>
      <c r="F200" s="1545"/>
      <c r="G200" s="1545"/>
      <c r="H200" s="1545"/>
    </row>
    <row r="201" spans="1:11" ht="23.4">
      <c r="A201" s="830"/>
      <c r="B201" s="830"/>
      <c r="C201" s="1535" t="s">
        <v>1678</v>
      </c>
      <c r="D201" s="1535"/>
      <c r="E201" s="1535"/>
      <c r="F201" s="1535"/>
      <c r="G201" s="1535"/>
      <c r="H201" s="1535"/>
    </row>
    <row r="202" spans="1:11" ht="15.6">
      <c r="A202" s="769"/>
      <c r="B202" s="769"/>
      <c r="C202" s="769"/>
      <c r="D202" s="769"/>
      <c r="E202" s="769"/>
      <c r="F202" s="769"/>
      <c r="G202" s="769"/>
      <c r="H202" s="769"/>
    </row>
    <row r="203" spans="1:11" ht="15.6">
      <c r="A203" s="769"/>
      <c r="B203" s="769"/>
      <c r="C203" s="769"/>
      <c r="D203" s="769"/>
      <c r="E203" s="769"/>
      <c r="F203" s="769"/>
      <c r="G203" s="769"/>
      <c r="H203" s="769"/>
    </row>
    <row r="204" spans="1:11" ht="15.6">
      <c r="A204" s="1516" t="s">
        <v>3</v>
      </c>
      <c r="B204" s="1516" t="s">
        <v>4</v>
      </c>
      <c r="C204" s="1516" t="s">
        <v>5</v>
      </c>
      <c r="D204" s="1516" t="s">
        <v>6</v>
      </c>
      <c r="E204" s="1516" t="s">
        <v>7</v>
      </c>
      <c r="F204" s="770" t="s">
        <v>8</v>
      </c>
      <c r="G204" s="770" t="s">
        <v>9</v>
      </c>
      <c r="H204" s="770" t="s">
        <v>10</v>
      </c>
    </row>
    <row r="205" spans="1:11" ht="15.6">
      <c r="A205" s="1517"/>
      <c r="B205" s="1517"/>
      <c r="C205" s="1517"/>
      <c r="D205" s="1517"/>
      <c r="E205" s="1517"/>
      <c r="F205" s="771" t="s">
        <v>11</v>
      </c>
      <c r="G205" s="771" t="s">
        <v>11</v>
      </c>
      <c r="H205" s="771" t="s">
        <v>11</v>
      </c>
    </row>
    <row r="206" spans="1:11" ht="15.6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6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6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6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6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6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6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6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6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6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6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6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6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6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6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6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6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6">
      <c r="A224" s="790"/>
      <c r="B224" s="969"/>
      <c r="C224" s="779"/>
      <c r="D224" s="780"/>
      <c r="E224" s="780"/>
      <c r="F224" s="788"/>
      <c r="G224" s="788"/>
      <c r="H224" s="789"/>
    </row>
    <row r="225" spans="1:8" ht="15.6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6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6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6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6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6">
      <c r="A230" s="790"/>
      <c r="B230" s="969"/>
      <c r="C230" s="779"/>
      <c r="D230" s="780"/>
      <c r="E230" s="780"/>
      <c r="F230" s="788"/>
      <c r="G230" s="788"/>
      <c r="H230" s="789"/>
    </row>
    <row r="231" spans="1:8" ht="15.6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6">
      <c r="A232" s="790"/>
      <c r="B232" s="777"/>
      <c r="C232" s="788"/>
      <c r="D232" s="780"/>
      <c r="E232" s="780"/>
      <c r="F232" s="788"/>
      <c r="G232" s="788"/>
      <c r="H232" s="789"/>
    </row>
    <row r="233" spans="1:8" ht="15.6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6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6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6">
      <c r="A236" s="820"/>
      <c r="B236" s="821"/>
      <c r="C236" s="822"/>
      <c r="D236" s="822"/>
      <c r="E236" s="823"/>
      <c r="F236" s="819"/>
      <c r="G236" s="824"/>
      <c r="H236" s="827"/>
    </row>
    <row r="237" spans="1:8" ht="15.6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6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6">
      <c r="A239" s="49"/>
      <c r="B239" s="49"/>
      <c r="C239" s="49"/>
      <c r="D239" s="49"/>
      <c r="E239" s="49"/>
      <c r="F239" s="49"/>
      <c r="G239" s="49"/>
      <c r="H239" s="50"/>
    </row>
    <row r="240" spans="1:8" ht="18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7.399999999999999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6">
      <c r="A242" s="49"/>
      <c r="B242" s="49"/>
      <c r="C242" s="49"/>
      <c r="D242" s="49"/>
      <c r="E242" s="49"/>
      <c r="F242" s="49"/>
      <c r="G242" s="49"/>
      <c r="H242" s="50"/>
    </row>
    <row r="243" spans="1:8" ht="15.6">
      <c r="A243" s="51"/>
      <c r="B243" s="51"/>
      <c r="C243" s="51"/>
      <c r="D243" s="51"/>
      <c r="E243" s="51"/>
      <c r="F243" s="51"/>
      <c r="G243" s="1511" t="s">
        <v>1756</v>
      </c>
      <c r="H243" s="1511"/>
    </row>
    <row r="244" spans="1:8" ht="15.6">
      <c r="A244" s="1511" t="s">
        <v>31</v>
      </c>
      <c r="B244" s="1511"/>
      <c r="C244" s="1511" t="s">
        <v>32</v>
      </c>
      <c r="D244" s="1511"/>
      <c r="E244" s="1511"/>
      <c r="F244" s="51"/>
      <c r="G244" s="1511" t="s">
        <v>33</v>
      </c>
      <c r="H244" s="1511"/>
    </row>
    <row r="245" spans="1:8" ht="15.6">
      <c r="A245" s="51"/>
      <c r="B245" s="51"/>
      <c r="C245" s="51"/>
      <c r="D245" s="51"/>
      <c r="E245" s="51"/>
      <c r="F245" s="51"/>
      <c r="G245" s="51"/>
      <c r="H245" s="51"/>
    </row>
    <row r="246" spans="1:8" ht="15.6">
      <c r="A246" s="51"/>
      <c r="B246" s="51"/>
      <c r="C246" s="51"/>
      <c r="D246" s="51"/>
      <c r="E246" s="51"/>
      <c r="F246" s="51"/>
      <c r="G246" s="51"/>
      <c r="H246" s="51"/>
    </row>
    <row r="247" spans="1:8" ht="15.6">
      <c r="A247" s="51"/>
      <c r="B247" s="51"/>
      <c r="C247" s="51"/>
      <c r="D247" s="51"/>
      <c r="E247" s="51"/>
      <c r="F247" s="51"/>
      <c r="G247" s="51"/>
      <c r="H247" s="51"/>
    </row>
    <row r="248" spans="1:8" ht="15.6">
      <c r="A248" s="1512" t="s">
        <v>1622</v>
      </c>
      <c r="B248" s="1512"/>
      <c r="C248" s="1512" t="s">
        <v>1603</v>
      </c>
      <c r="D248" s="1512"/>
      <c r="E248" s="1512"/>
      <c r="F248" s="51"/>
      <c r="G248" s="1512" t="s">
        <v>1661</v>
      </c>
      <c r="H248" s="1512"/>
    </row>
    <row r="249" spans="1:8" ht="15.6">
      <c r="A249" s="1511" t="s">
        <v>37</v>
      </c>
      <c r="B249" s="1511"/>
      <c r="C249" s="1511" t="s">
        <v>1604</v>
      </c>
      <c r="D249" s="1511"/>
      <c r="E249" s="1511"/>
      <c r="F249" s="51"/>
      <c r="G249" s="1511" t="s">
        <v>39</v>
      </c>
      <c r="H249" s="1511"/>
    </row>
    <row r="254" spans="1:8" ht="28.8">
      <c r="A254" s="597"/>
      <c r="B254" s="597"/>
      <c r="C254" s="1524" t="s">
        <v>1667</v>
      </c>
      <c r="D254" s="1524"/>
      <c r="E254" s="1524"/>
      <c r="F254" s="1524"/>
      <c r="G254" s="1524"/>
      <c r="H254" s="1524"/>
    </row>
    <row r="255" spans="1:8" ht="28.8">
      <c r="A255" s="597"/>
      <c r="B255" s="597"/>
      <c r="C255" s="1545" t="s">
        <v>1668</v>
      </c>
      <c r="D255" s="1545"/>
      <c r="E255" s="1545"/>
      <c r="F255" s="1545"/>
      <c r="G255" s="1545"/>
      <c r="H255" s="1545"/>
    </row>
    <row r="256" spans="1:8" ht="23.4">
      <c r="A256" s="830"/>
      <c r="B256" s="830"/>
      <c r="C256" s="1545" t="s">
        <v>1367</v>
      </c>
      <c r="D256" s="1545"/>
      <c r="E256" s="1545"/>
      <c r="F256" s="1545"/>
      <c r="G256" s="1545"/>
      <c r="H256" s="1545"/>
    </row>
    <row r="257" spans="1:8" ht="15.6">
      <c r="A257" s="769"/>
      <c r="B257" s="769"/>
      <c r="C257" s="769"/>
      <c r="D257" s="769"/>
      <c r="E257" s="769"/>
      <c r="F257" s="769"/>
      <c r="G257" s="769"/>
      <c r="H257" s="769"/>
    </row>
    <row r="258" spans="1:8" ht="15.6">
      <c r="A258" s="769"/>
      <c r="B258" s="769"/>
      <c r="C258" s="769"/>
      <c r="D258" s="769"/>
      <c r="E258" s="769"/>
      <c r="F258" s="769"/>
      <c r="G258" s="769"/>
      <c r="H258" s="769"/>
    </row>
    <row r="259" spans="1:8" ht="15.6">
      <c r="A259" s="1516" t="s">
        <v>3</v>
      </c>
      <c r="B259" s="1516" t="s">
        <v>4</v>
      </c>
      <c r="C259" s="1516" t="s">
        <v>5</v>
      </c>
      <c r="D259" s="1516" t="s">
        <v>6</v>
      </c>
      <c r="E259" s="1516" t="s">
        <v>7</v>
      </c>
      <c r="F259" s="770" t="s">
        <v>8</v>
      </c>
      <c r="G259" s="770" t="s">
        <v>9</v>
      </c>
      <c r="H259" s="770" t="s">
        <v>10</v>
      </c>
    </row>
    <row r="260" spans="1:8" ht="15.6">
      <c r="A260" s="1517"/>
      <c r="B260" s="1517"/>
      <c r="C260" s="1517"/>
      <c r="D260" s="1517"/>
      <c r="E260" s="1517"/>
      <c r="F260" s="771" t="s">
        <v>11</v>
      </c>
      <c r="G260" s="771" t="s">
        <v>11</v>
      </c>
      <c r="H260" s="771" t="s">
        <v>11</v>
      </c>
    </row>
    <row r="261" spans="1:8" ht="15.6">
      <c r="A261" s="770"/>
      <c r="B261" s="772"/>
      <c r="C261" s="773"/>
      <c r="D261" s="774"/>
      <c r="E261" s="774"/>
      <c r="F261" s="774"/>
      <c r="G261" s="775"/>
      <c r="H261" s="776"/>
    </row>
    <row r="262" spans="1:8" ht="15.6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6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6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6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6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6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6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6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6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6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6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6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6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6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6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6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6">
      <c r="A278" s="786"/>
      <c r="B278" s="969"/>
      <c r="C278" s="779"/>
      <c r="D278" s="780"/>
      <c r="E278" s="780"/>
      <c r="F278" s="791"/>
      <c r="G278" s="999"/>
      <c r="H278" s="971"/>
    </row>
    <row r="279" spans="1:12" ht="15.6">
      <c r="A279" s="786"/>
      <c r="B279" s="969"/>
      <c r="C279" s="779"/>
      <c r="D279" s="780"/>
      <c r="E279" s="780"/>
      <c r="F279" s="791"/>
      <c r="G279" s="999"/>
      <c r="H279" s="971"/>
    </row>
    <row r="280" spans="1:12" ht="15.6">
      <c r="A280" s="790"/>
      <c r="B280" s="777"/>
      <c r="C280" s="788"/>
      <c r="D280" s="780"/>
      <c r="E280" s="780"/>
      <c r="F280" s="788"/>
      <c r="G280" s="788"/>
      <c r="H280" s="789"/>
    </row>
    <row r="281" spans="1:12" ht="15.6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6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6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6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6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6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6">
      <c r="A287" s="49"/>
      <c r="B287" s="49"/>
      <c r="C287" s="49"/>
      <c r="D287" s="49"/>
      <c r="E287" s="49"/>
      <c r="F287" s="49"/>
      <c r="G287" s="49"/>
      <c r="H287" s="50"/>
    </row>
    <row r="288" spans="1:12" ht="18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7.399999999999999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6">
      <c r="A290" s="49"/>
      <c r="B290" s="49"/>
      <c r="C290" s="49"/>
      <c r="D290" s="49"/>
      <c r="E290" s="49"/>
      <c r="F290" s="49"/>
      <c r="G290" s="49"/>
      <c r="H290" s="50"/>
    </row>
    <row r="291" spans="1:8" ht="15.6">
      <c r="A291" s="51"/>
      <c r="B291" s="51"/>
      <c r="C291" s="51"/>
      <c r="D291" s="51"/>
      <c r="E291" s="51"/>
      <c r="F291" s="51"/>
      <c r="G291" s="1511" t="s">
        <v>1677</v>
      </c>
      <c r="H291" s="1511"/>
    </row>
    <row r="292" spans="1:8" ht="15.6">
      <c r="A292" s="1511" t="s">
        <v>31</v>
      </c>
      <c r="B292" s="1511"/>
      <c r="C292" s="1511" t="s">
        <v>32</v>
      </c>
      <c r="D292" s="1511"/>
      <c r="E292" s="1511"/>
      <c r="F292" s="51"/>
      <c r="G292" s="1511" t="s">
        <v>33</v>
      </c>
      <c r="H292" s="1511"/>
    </row>
    <row r="293" spans="1:8" ht="15.6">
      <c r="A293" s="51"/>
      <c r="B293" s="51"/>
      <c r="C293" s="51"/>
      <c r="D293" s="51"/>
      <c r="E293" s="51"/>
      <c r="F293" s="51"/>
      <c r="G293" s="51"/>
      <c r="H293" s="51"/>
    </row>
    <row r="294" spans="1:8" ht="15.6">
      <c r="A294" s="51"/>
      <c r="B294" s="51"/>
      <c r="C294" s="51"/>
      <c r="D294" s="51"/>
      <c r="E294" s="51"/>
      <c r="F294" s="51"/>
      <c r="G294" s="51"/>
      <c r="H294" s="51"/>
    </row>
    <row r="295" spans="1:8" ht="15.6">
      <c r="A295" s="51"/>
      <c r="B295" s="51"/>
      <c r="C295" s="51"/>
      <c r="D295" s="51"/>
      <c r="E295" s="51"/>
      <c r="F295" s="51"/>
      <c r="G295" s="51"/>
      <c r="H295" s="51"/>
    </row>
    <row r="296" spans="1:8" ht="15.6">
      <c r="A296" s="1512" t="s">
        <v>1622</v>
      </c>
      <c r="B296" s="1512"/>
      <c r="C296" s="1512" t="s">
        <v>1603</v>
      </c>
      <c r="D296" s="1512"/>
      <c r="E296" s="1512"/>
      <c r="F296" s="51"/>
      <c r="G296" s="1512" t="s">
        <v>1661</v>
      </c>
      <c r="H296" s="1512"/>
    </row>
    <row r="297" spans="1:8" ht="15.6">
      <c r="A297" s="1511" t="s">
        <v>37</v>
      </c>
      <c r="B297" s="1511"/>
      <c r="C297" s="1511" t="s">
        <v>1604</v>
      </c>
      <c r="D297" s="1511"/>
      <c r="E297" s="1511"/>
      <c r="F297" s="51"/>
      <c r="G297" s="1511" t="s">
        <v>39</v>
      </c>
      <c r="H297" s="1511"/>
    </row>
    <row r="298" spans="1:8" ht="15.6">
      <c r="A298" s="602"/>
      <c r="B298" s="602"/>
      <c r="C298" s="602"/>
      <c r="D298" s="602"/>
      <c r="E298" s="602"/>
      <c r="F298" s="51"/>
      <c r="G298" s="602"/>
      <c r="H298" s="602"/>
    </row>
    <row r="301" spans="1:8" ht="28.8">
      <c r="A301" s="597"/>
      <c r="B301" s="597"/>
      <c r="C301" s="1524" t="s">
        <v>1077</v>
      </c>
      <c r="D301" s="1524"/>
      <c r="E301" s="1524"/>
      <c r="F301" s="1524"/>
      <c r="G301" s="1524"/>
      <c r="H301" s="1524"/>
    </row>
    <row r="302" spans="1:8" ht="28.8">
      <c r="A302" s="597"/>
      <c r="B302" s="597"/>
      <c r="C302" s="1545" t="s">
        <v>1662</v>
      </c>
      <c r="D302" s="1545"/>
      <c r="E302" s="1545"/>
      <c r="F302" s="1545"/>
      <c r="G302" s="1545"/>
      <c r="H302" s="1545"/>
    </row>
    <row r="303" spans="1:8" ht="23.4">
      <c r="A303" s="830"/>
      <c r="B303" s="830"/>
      <c r="C303" s="1545" t="s">
        <v>1663</v>
      </c>
      <c r="D303" s="1545"/>
      <c r="E303" s="1545"/>
      <c r="F303" s="1545"/>
      <c r="G303" s="1545"/>
      <c r="H303" s="1545"/>
    </row>
    <row r="304" spans="1:8" ht="15.6">
      <c r="A304" s="769"/>
      <c r="B304" s="769"/>
      <c r="C304" s="769"/>
      <c r="D304" s="769"/>
      <c r="E304" s="769"/>
      <c r="F304" s="769"/>
      <c r="G304" s="769"/>
      <c r="H304" s="769"/>
    </row>
    <row r="305" spans="1:8" ht="15.6">
      <c r="A305" s="769"/>
      <c r="B305" s="769"/>
      <c r="C305" s="769"/>
      <c r="D305" s="769"/>
      <c r="E305" s="769"/>
      <c r="F305" s="769"/>
      <c r="G305" s="769"/>
      <c r="H305" s="769"/>
    </row>
    <row r="306" spans="1:8" ht="18">
      <c r="A306" s="1527" t="s">
        <v>3</v>
      </c>
      <c r="B306" s="1527" t="s">
        <v>4</v>
      </c>
      <c r="C306" s="1527" t="s">
        <v>5</v>
      </c>
      <c r="D306" s="1527" t="s">
        <v>6</v>
      </c>
      <c r="E306" s="1527" t="s">
        <v>7</v>
      </c>
      <c r="F306" s="1001" t="s">
        <v>8</v>
      </c>
      <c r="G306" s="1001" t="s">
        <v>9</v>
      </c>
      <c r="H306" s="1001" t="s">
        <v>10</v>
      </c>
    </row>
    <row r="307" spans="1:8" ht="18">
      <c r="A307" s="1528"/>
      <c r="B307" s="1528"/>
      <c r="C307" s="1528"/>
      <c r="D307" s="1528"/>
      <c r="E307" s="1528"/>
      <c r="F307" s="1002" t="s">
        <v>11</v>
      </c>
      <c r="G307" s="1002" t="s">
        <v>11</v>
      </c>
      <c r="H307" s="1002" t="s">
        <v>11</v>
      </c>
    </row>
    <row r="308" spans="1:8" ht="18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6">
      <c r="A328" s="49"/>
      <c r="B328" s="49"/>
      <c r="C328" s="49"/>
      <c r="D328" s="49"/>
      <c r="E328" s="49"/>
      <c r="F328" s="49"/>
      <c r="G328" s="49"/>
      <c r="H328" s="50"/>
    </row>
    <row r="329" spans="1:8" ht="18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7.399999999999999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6">
      <c r="A331" s="49"/>
      <c r="B331" s="49"/>
      <c r="C331" s="49"/>
      <c r="D331" s="49"/>
      <c r="E331" s="49"/>
      <c r="F331" s="49"/>
      <c r="G331" s="49"/>
      <c r="H331" s="50"/>
    </row>
    <row r="332" spans="1:8" ht="18">
      <c r="A332" s="958"/>
      <c r="B332" s="958"/>
      <c r="C332" s="958"/>
      <c r="D332" s="958"/>
      <c r="E332" s="958"/>
      <c r="F332" s="958"/>
      <c r="G332" s="1532" t="s">
        <v>1677</v>
      </c>
      <c r="H332" s="1532"/>
    </row>
    <row r="333" spans="1:8" ht="18">
      <c r="A333" s="1532" t="s">
        <v>31</v>
      </c>
      <c r="B333" s="1532"/>
      <c r="C333" s="1532" t="s">
        <v>32</v>
      </c>
      <c r="D333" s="1532"/>
      <c r="E333" s="1532"/>
      <c r="F333" s="958"/>
      <c r="G333" s="1532" t="s">
        <v>33</v>
      </c>
      <c r="H333" s="1532"/>
    </row>
    <row r="334" spans="1:8" ht="18">
      <c r="A334" s="958"/>
      <c r="B334" s="958"/>
      <c r="C334" s="958"/>
      <c r="D334" s="958"/>
      <c r="E334" s="958"/>
      <c r="F334" s="958"/>
      <c r="G334" s="958"/>
      <c r="H334" s="958"/>
    </row>
    <row r="335" spans="1:8" ht="18">
      <c r="A335" s="958"/>
      <c r="B335" s="958"/>
      <c r="C335" s="958"/>
      <c r="D335" s="958"/>
      <c r="E335" s="958"/>
      <c r="F335" s="958"/>
      <c r="G335" s="958"/>
      <c r="H335" s="958"/>
    </row>
    <row r="336" spans="1:8" ht="18">
      <c r="A336" s="958"/>
      <c r="B336" s="958"/>
      <c r="C336" s="958"/>
      <c r="D336" s="958"/>
      <c r="E336" s="958"/>
      <c r="F336" s="958"/>
      <c r="G336" s="958"/>
      <c r="H336" s="958"/>
    </row>
    <row r="337" spans="1:8" ht="18">
      <c r="A337" s="1529" t="s">
        <v>1622</v>
      </c>
      <c r="B337" s="1529"/>
      <c r="C337" s="1529" t="s">
        <v>1603</v>
      </c>
      <c r="D337" s="1529"/>
      <c r="E337" s="1529"/>
      <c r="F337" s="958"/>
      <c r="G337" s="1529" t="s">
        <v>1661</v>
      </c>
      <c r="H337" s="1529"/>
    </row>
    <row r="338" spans="1:8" ht="18">
      <c r="A338" s="1532" t="s">
        <v>37</v>
      </c>
      <c r="B338" s="1532"/>
      <c r="C338" s="1532" t="s">
        <v>1604</v>
      </c>
      <c r="D338" s="1532"/>
      <c r="E338" s="1532"/>
      <c r="F338" s="958"/>
      <c r="G338" s="1532" t="s">
        <v>39</v>
      </c>
      <c r="H338" s="1532"/>
    </row>
    <row r="339" spans="1:8" ht="15.6">
      <c r="A339" s="602"/>
      <c r="B339" s="602"/>
      <c r="C339" s="602"/>
      <c r="D339" s="602"/>
      <c r="E339" s="602"/>
      <c r="F339" s="51"/>
      <c r="G339" s="602"/>
      <c r="H339" s="602"/>
    </row>
    <row r="343" spans="1:8" ht="28.8">
      <c r="A343" s="597"/>
      <c r="B343" s="597"/>
      <c r="C343" s="1524" t="s">
        <v>235</v>
      </c>
      <c r="D343" s="1524"/>
      <c r="E343" s="1524"/>
      <c r="F343" s="1524"/>
      <c r="G343" s="1524"/>
      <c r="H343" s="1524"/>
    </row>
    <row r="344" spans="1:8" ht="28.8">
      <c r="A344" s="597"/>
      <c r="B344" s="597"/>
      <c r="C344" s="1545" t="s">
        <v>1651</v>
      </c>
      <c r="D344" s="1545"/>
      <c r="E344" s="1545"/>
      <c r="F344" s="1545"/>
      <c r="G344" s="1545"/>
      <c r="H344" s="1545"/>
    </row>
    <row r="345" spans="1:8" ht="23.4">
      <c r="A345" s="830"/>
      <c r="B345" s="830"/>
      <c r="C345" s="1545" t="s">
        <v>1762</v>
      </c>
      <c r="D345" s="1545"/>
      <c r="E345" s="1545"/>
      <c r="F345" s="1545"/>
      <c r="G345" s="1545"/>
      <c r="H345" s="1545"/>
    </row>
    <row r="346" spans="1:8" ht="15.6">
      <c r="A346" s="769"/>
      <c r="B346" s="769"/>
      <c r="C346" s="769"/>
      <c r="D346" s="769"/>
      <c r="E346" s="769"/>
      <c r="F346" s="769"/>
      <c r="G346" s="769"/>
      <c r="H346" s="769"/>
    </row>
    <row r="347" spans="1:8" ht="15.6">
      <c r="A347" s="769"/>
      <c r="B347" s="769"/>
      <c r="C347" s="769"/>
      <c r="D347" s="769"/>
      <c r="E347" s="769"/>
      <c r="F347" s="769"/>
      <c r="G347" s="769"/>
      <c r="H347" s="769"/>
    </row>
    <row r="348" spans="1:8" ht="15.6">
      <c r="A348" s="1516" t="s">
        <v>3</v>
      </c>
      <c r="B348" s="1516" t="s">
        <v>4</v>
      </c>
      <c r="C348" s="1516" t="s">
        <v>5</v>
      </c>
      <c r="D348" s="1516" t="s">
        <v>6</v>
      </c>
      <c r="E348" s="1516" t="s">
        <v>7</v>
      </c>
      <c r="F348" s="770" t="s">
        <v>8</v>
      </c>
      <c r="G348" s="770" t="s">
        <v>9</v>
      </c>
      <c r="H348" s="770" t="s">
        <v>10</v>
      </c>
    </row>
    <row r="349" spans="1:8" ht="15.6">
      <c r="A349" s="1517"/>
      <c r="B349" s="1517"/>
      <c r="C349" s="1517"/>
      <c r="D349" s="1517"/>
      <c r="E349" s="1517"/>
      <c r="F349" s="771" t="s">
        <v>11</v>
      </c>
      <c r="G349" s="771" t="s">
        <v>11</v>
      </c>
      <c r="H349" s="771" t="s">
        <v>11</v>
      </c>
    </row>
    <row r="350" spans="1:8" ht="15.6">
      <c r="A350" s="770"/>
      <c r="B350" s="772"/>
      <c r="C350" s="773"/>
      <c r="D350" s="774"/>
      <c r="E350" s="774"/>
      <c r="F350" s="774"/>
      <c r="G350" s="775"/>
      <c r="H350" s="776"/>
    </row>
    <row r="351" spans="1:8" ht="15.6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6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6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6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6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6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6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649999999999999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649999999999999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548" t="s">
        <v>1798</v>
      </c>
      <c r="G360" s="1549"/>
      <c r="H360" s="1066">
        <f>SUM(G354:G359)</f>
        <v>13005000</v>
      </c>
    </row>
    <row r="361" spans="1:8" ht="16.2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6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6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6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2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19.2" thickTop="1" thickBot="1">
      <c r="A366" s="820"/>
      <c r="B366" s="821"/>
      <c r="C366" s="822"/>
      <c r="D366" s="822"/>
      <c r="E366" s="1550" t="s">
        <v>1757</v>
      </c>
      <c r="F366" s="1550"/>
      <c r="G366" s="1551"/>
      <c r="H366" s="1067">
        <f>G364+G365</f>
        <v>14025000</v>
      </c>
    </row>
    <row r="367" spans="1:8" ht="16.2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6">
      <c r="A368" s="820"/>
      <c r="B368" s="821"/>
      <c r="C368" s="822"/>
      <c r="D368" s="822"/>
      <c r="E368" s="823"/>
      <c r="F368" s="819"/>
      <c r="G368" s="824"/>
      <c r="H368" s="827"/>
    </row>
    <row r="369" spans="1:8" ht="18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6">
      <c r="A371" s="49"/>
      <c r="B371" s="49"/>
      <c r="C371" s="49"/>
      <c r="D371" s="49"/>
      <c r="E371" s="49"/>
      <c r="F371" s="49"/>
      <c r="G371" s="49"/>
      <c r="H371" s="50"/>
    </row>
    <row r="372" spans="1:8" ht="18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7.399999999999999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6">
      <c r="A374" s="49"/>
      <c r="B374" s="49"/>
      <c r="C374" s="49"/>
      <c r="D374" s="49"/>
      <c r="E374" s="49"/>
      <c r="F374" s="49"/>
      <c r="G374" s="49"/>
      <c r="H374" s="50"/>
    </row>
    <row r="375" spans="1:8" ht="15.6">
      <c r="A375" s="51"/>
      <c r="B375" s="51"/>
      <c r="C375" s="51"/>
      <c r="D375" s="51"/>
      <c r="E375" s="51"/>
      <c r="F375" s="51"/>
      <c r="G375" s="1511" t="s">
        <v>1790</v>
      </c>
      <c r="H375" s="1511"/>
    </row>
    <row r="376" spans="1:8" ht="15.6">
      <c r="A376" s="1511" t="s">
        <v>31</v>
      </c>
      <c r="B376" s="1511"/>
      <c r="C376" s="1511" t="s">
        <v>32</v>
      </c>
      <c r="D376" s="1511"/>
      <c r="E376" s="1511"/>
      <c r="F376" s="51"/>
      <c r="G376" s="1511" t="s">
        <v>33</v>
      </c>
      <c r="H376" s="1511"/>
    </row>
    <row r="377" spans="1:8" ht="15.6">
      <c r="A377" s="51"/>
      <c r="B377" s="51"/>
      <c r="C377" s="51"/>
      <c r="D377" s="51"/>
      <c r="E377" s="51"/>
      <c r="F377" s="51"/>
      <c r="G377" s="51"/>
      <c r="H377" s="51"/>
    </row>
    <row r="378" spans="1:8" ht="15.6">
      <c r="A378" s="51"/>
      <c r="B378" s="51"/>
      <c r="C378" s="51"/>
      <c r="D378" s="51"/>
      <c r="E378" s="51"/>
      <c r="F378" s="51"/>
      <c r="G378" s="51"/>
      <c r="H378" s="51"/>
    </row>
    <row r="379" spans="1:8" ht="15.6">
      <c r="A379" s="51"/>
      <c r="B379" s="51"/>
      <c r="C379" s="51"/>
      <c r="D379" s="51"/>
      <c r="E379" s="51"/>
      <c r="F379" s="51"/>
      <c r="G379" s="51"/>
      <c r="H379" s="51"/>
    </row>
    <row r="380" spans="1:8" ht="15.6">
      <c r="A380" s="1512" t="s">
        <v>1622</v>
      </c>
      <c r="B380" s="1512"/>
      <c r="C380" s="1512" t="s">
        <v>1603</v>
      </c>
      <c r="D380" s="1512"/>
      <c r="E380" s="1512"/>
      <c r="F380" s="51"/>
      <c r="G380" s="1512" t="s">
        <v>1661</v>
      </c>
      <c r="H380" s="1512"/>
    </row>
    <row r="381" spans="1:8" ht="15.6">
      <c r="A381" s="1511" t="s">
        <v>37</v>
      </c>
      <c r="B381" s="1511"/>
      <c r="C381" s="1511" t="s">
        <v>1604</v>
      </c>
      <c r="D381" s="1511"/>
      <c r="E381" s="1511"/>
      <c r="F381" s="51"/>
      <c r="G381" s="1511" t="s">
        <v>39</v>
      </c>
      <c r="H381" s="1511"/>
    </row>
    <row r="382" spans="1:8" ht="15.6">
      <c r="A382" s="602"/>
      <c r="B382" s="602"/>
      <c r="C382" s="602"/>
      <c r="D382" s="602"/>
      <c r="E382" s="602"/>
      <c r="F382" s="51"/>
      <c r="G382" s="602"/>
      <c r="H382" s="602"/>
    </row>
    <row r="384" spans="1:8" ht="28.8">
      <c r="A384" s="597"/>
      <c r="B384" s="597"/>
      <c r="C384" s="1524" t="s">
        <v>235</v>
      </c>
      <c r="D384" s="1524"/>
      <c r="E384" s="1524"/>
      <c r="F384" s="1524"/>
      <c r="G384" s="1524"/>
      <c r="H384" s="1524"/>
    </row>
    <row r="385" spans="1:8" ht="28.8">
      <c r="A385" s="597"/>
      <c r="B385" s="597"/>
      <c r="C385" s="1545" t="s">
        <v>1638</v>
      </c>
      <c r="D385" s="1545"/>
      <c r="E385" s="1545"/>
      <c r="F385" s="1545"/>
      <c r="G385" s="1545"/>
      <c r="H385" s="1545"/>
    </row>
    <row r="386" spans="1:8" ht="23.4">
      <c r="A386" s="830"/>
      <c r="B386" s="830"/>
      <c r="C386" s="1535" t="s">
        <v>466</v>
      </c>
      <c r="D386" s="1535"/>
      <c r="E386" s="1535"/>
      <c r="F386" s="1535"/>
      <c r="G386" s="1535"/>
      <c r="H386" s="1535"/>
    </row>
    <row r="387" spans="1:8" ht="15.6">
      <c r="A387" s="769"/>
      <c r="B387" s="769"/>
      <c r="C387" s="769"/>
      <c r="D387" s="769"/>
      <c r="E387" s="769"/>
      <c r="F387" s="769"/>
      <c r="G387" s="769"/>
      <c r="H387" s="769"/>
    </row>
    <row r="388" spans="1:8" ht="15.6">
      <c r="A388" s="769"/>
      <c r="B388" s="769"/>
      <c r="C388" s="769"/>
      <c r="D388" s="769"/>
      <c r="E388" s="769"/>
      <c r="F388" s="769"/>
      <c r="G388" s="769"/>
      <c r="H388" s="769"/>
    </row>
    <row r="389" spans="1:8" ht="15.6">
      <c r="A389" s="1516" t="s">
        <v>3</v>
      </c>
      <c r="B389" s="1516" t="s">
        <v>4</v>
      </c>
      <c r="C389" s="1516" t="s">
        <v>5</v>
      </c>
      <c r="D389" s="1516" t="s">
        <v>6</v>
      </c>
      <c r="E389" s="1516" t="s">
        <v>7</v>
      </c>
      <c r="F389" s="770" t="s">
        <v>8</v>
      </c>
      <c r="G389" s="770" t="s">
        <v>9</v>
      </c>
      <c r="H389" s="770" t="s">
        <v>10</v>
      </c>
    </row>
    <row r="390" spans="1:8" ht="15.6">
      <c r="A390" s="1517"/>
      <c r="B390" s="1517"/>
      <c r="C390" s="1517"/>
      <c r="D390" s="1517"/>
      <c r="E390" s="1517"/>
      <c r="F390" s="771" t="s">
        <v>11</v>
      </c>
      <c r="G390" s="771" t="s">
        <v>11</v>
      </c>
      <c r="H390" s="771" t="s">
        <v>11</v>
      </c>
    </row>
    <row r="391" spans="1:8" ht="15.6">
      <c r="A391" s="770"/>
      <c r="B391" s="772"/>
      <c r="C391" s="773"/>
      <c r="D391" s="774"/>
      <c r="E391" s="774"/>
      <c r="F391" s="774"/>
      <c r="G391" s="775"/>
      <c r="H391" s="776"/>
    </row>
    <row r="392" spans="1:8" ht="15.6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6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6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6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6">
      <c r="A396" s="786"/>
      <c r="B396" s="969"/>
      <c r="C396" s="779"/>
      <c r="D396" s="780"/>
      <c r="E396" s="780"/>
      <c r="F396" s="791"/>
      <c r="G396" s="791"/>
      <c r="H396" s="971"/>
    </row>
    <row r="397" spans="1:8" ht="15.6">
      <c r="A397" s="790"/>
      <c r="B397" s="777"/>
      <c r="C397" s="788"/>
      <c r="D397" s="780"/>
      <c r="E397" s="780"/>
      <c r="F397" s="788"/>
      <c r="G397" s="788"/>
      <c r="H397" s="789"/>
    </row>
    <row r="398" spans="1:8" ht="15.6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6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6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6">
      <c r="A401" s="820"/>
      <c r="B401" s="821"/>
      <c r="C401" s="822"/>
      <c r="D401" s="822"/>
      <c r="E401" s="823"/>
      <c r="F401" s="819"/>
      <c r="G401" s="824"/>
      <c r="H401" s="827"/>
    </row>
    <row r="402" spans="1:8" ht="15.6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6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6">
      <c r="A404" s="49"/>
      <c r="B404" s="49"/>
      <c r="C404" s="49"/>
      <c r="D404" s="49"/>
      <c r="E404" s="49"/>
      <c r="F404" s="49"/>
      <c r="G404" s="49"/>
      <c r="H404" s="50"/>
    </row>
    <row r="405" spans="1:8" ht="18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7.399999999999999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6">
      <c r="A407" s="49"/>
      <c r="B407" s="49"/>
      <c r="C407" s="49"/>
      <c r="D407" s="49"/>
      <c r="E407" s="49"/>
      <c r="F407" s="49"/>
      <c r="G407" s="49"/>
      <c r="H407" s="50"/>
    </row>
    <row r="408" spans="1:8" ht="15.6">
      <c r="A408" s="51"/>
      <c r="B408" s="51"/>
      <c r="C408" s="51"/>
      <c r="D408" s="51"/>
      <c r="E408" s="51"/>
      <c r="F408" s="51"/>
      <c r="G408" s="1511" t="s">
        <v>1637</v>
      </c>
      <c r="H408" s="1511"/>
    </row>
    <row r="409" spans="1:8" ht="15.6">
      <c r="A409" s="1511" t="s">
        <v>31</v>
      </c>
      <c r="B409" s="1511"/>
      <c r="C409" s="1511" t="s">
        <v>32</v>
      </c>
      <c r="D409" s="1511"/>
      <c r="E409" s="1511"/>
      <c r="F409" s="51"/>
      <c r="G409" s="1511" t="s">
        <v>33</v>
      </c>
      <c r="H409" s="1511"/>
    </row>
    <row r="410" spans="1:8" ht="15.6">
      <c r="A410" s="51"/>
      <c r="B410" s="51"/>
      <c r="C410" s="51"/>
      <c r="D410" s="51"/>
      <c r="E410" s="51"/>
      <c r="F410" s="51"/>
      <c r="G410" s="51"/>
      <c r="H410" s="51"/>
    </row>
    <row r="411" spans="1:8" ht="15.6">
      <c r="A411" s="51"/>
      <c r="B411" s="51"/>
      <c r="C411" s="51"/>
      <c r="D411" s="51"/>
      <c r="E411" s="51"/>
      <c r="F411" s="51"/>
      <c r="G411" s="51"/>
      <c r="H411" s="51"/>
    </row>
    <row r="412" spans="1:8" ht="15.6">
      <c r="A412" s="51"/>
      <c r="B412" s="51"/>
      <c r="C412" s="51"/>
      <c r="D412" s="51"/>
      <c r="E412" s="51"/>
      <c r="F412" s="51"/>
      <c r="G412" s="51"/>
      <c r="H412" s="51"/>
    </row>
    <row r="413" spans="1:8" ht="15.6">
      <c r="A413" s="1512" t="s">
        <v>1622</v>
      </c>
      <c r="B413" s="1512"/>
      <c r="C413" s="1512" t="s">
        <v>1603</v>
      </c>
      <c r="D413" s="1512"/>
      <c r="E413" s="1512"/>
      <c r="F413" s="51"/>
      <c r="G413" s="1512" t="s">
        <v>36</v>
      </c>
      <c r="H413" s="1512"/>
    </row>
    <row r="414" spans="1:8" ht="15.6">
      <c r="A414" s="1511" t="s">
        <v>37</v>
      </c>
      <c r="B414" s="1511"/>
      <c r="C414" s="1511" t="s">
        <v>1604</v>
      </c>
      <c r="D414" s="1511"/>
      <c r="E414" s="1511"/>
      <c r="F414" s="51"/>
      <c r="G414" s="1511" t="s">
        <v>39</v>
      </c>
      <c r="H414" s="1511"/>
    </row>
    <row r="415" spans="1:8" ht="15.6">
      <c r="A415" s="602"/>
      <c r="B415" s="602"/>
      <c r="C415" s="602"/>
      <c r="D415" s="602"/>
      <c r="E415" s="602"/>
      <c r="F415" s="51"/>
      <c r="G415" s="602"/>
      <c r="H415" s="602"/>
    </row>
    <row r="418" spans="1:8" ht="28.8">
      <c r="A418" s="597"/>
      <c r="B418" s="597"/>
      <c r="C418" s="1524" t="s">
        <v>235</v>
      </c>
      <c r="D418" s="1524"/>
      <c r="E418" s="1524"/>
      <c r="F418" s="1524"/>
      <c r="G418" s="1524"/>
      <c r="H418" s="1524"/>
    </row>
    <row r="419" spans="1:8" ht="28.8">
      <c r="A419" s="597"/>
      <c r="B419" s="597"/>
      <c r="C419" s="1545" t="s">
        <v>1420</v>
      </c>
      <c r="D419" s="1545"/>
      <c r="E419" s="1545"/>
      <c r="F419" s="1545"/>
      <c r="G419" s="1545"/>
      <c r="H419" s="1545"/>
    </row>
    <row r="420" spans="1:8" ht="23.4">
      <c r="A420" s="830"/>
      <c r="B420" s="830"/>
      <c r="C420" s="1535" t="s">
        <v>1078</v>
      </c>
      <c r="D420" s="1535"/>
      <c r="E420" s="1535"/>
      <c r="F420" s="1535"/>
      <c r="G420" s="1535"/>
      <c r="H420" s="1535"/>
    </row>
    <row r="421" spans="1:8" ht="15.6">
      <c r="A421" s="769"/>
      <c r="B421" s="769"/>
      <c r="C421" s="769"/>
      <c r="D421" s="769"/>
      <c r="E421" s="769"/>
      <c r="F421" s="769"/>
      <c r="G421" s="769"/>
      <c r="H421" s="769"/>
    </row>
    <row r="422" spans="1:8" ht="15.6">
      <c r="A422" s="769"/>
      <c r="B422" s="769"/>
      <c r="C422" s="769"/>
      <c r="D422" s="769"/>
      <c r="E422" s="769"/>
      <c r="F422" s="769"/>
      <c r="G422" s="769"/>
      <c r="H422" s="769"/>
    </row>
    <row r="423" spans="1:8" ht="15.6">
      <c r="A423" s="1516" t="s">
        <v>3</v>
      </c>
      <c r="B423" s="1516" t="s">
        <v>4</v>
      </c>
      <c r="C423" s="1516" t="s">
        <v>5</v>
      </c>
      <c r="D423" s="1516" t="s">
        <v>6</v>
      </c>
      <c r="E423" s="1516" t="s">
        <v>7</v>
      </c>
      <c r="F423" s="770" t="s">
        <v>8</v>
      </c>
      <c r="G423" s="770" t="s">
        <v>9</v>
      </c>
      <c r="H423" s="770" t="s">
        <v>10</v>
      </c>
    </row>
    <row r="424" spans="1:8" ht="15.6">
      <c r="A424" s="1517"/>
      <c r="B424" s="1517"/>
      <c r="C424" s="1517"/>
      <c r="D424" s="1517"/>
      <c r="E424" s="1517"/>
      <c r="F424" s="771" t="s">
        <v>11</v>
      </c>
      <c r="G424" s="771" t="s">
        <v>11</v>
      </c>
      <c r="H424" s="771" t="s">
        <v>11</v>
      </c>
    </row>
    <row r="425" spans="1:8" ht="15.6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6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6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6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6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6">
      <c r="A430" s="786"/>
      <c r="B430" s="969"/>
      <c r="C430" s="779"/>
      <c r="D430" s="780"/>
      <c r="E430" s="780"/>
      <c r="F430" s="791"/>
      <c r="G430" s="791"/>
      <c r="H430" s="971"/>
    </row>
    <row r="431" spans="1:8" ht="15.6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6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6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6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6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6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6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6">
      <c r="A438" s="790"/>
      <c r="B438" s="777"/>
      <c r="C438" s="788"/>
      <c r="D438" s="780"/>
      <c r="E438" s="780"/>
      <c r="F438" s="788"/>
      <c r="G438" s="788"/>
      <c r="H438" s="789"/>
    </row>
    <row r="439" spans="1:8" ht="15.6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6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6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6">
      <c r="A442" s="820"/>
      <c r="B442" s="821"/>
      <c r="C442" s="822"/>
      <c r="D442" s="822"/>
      <c r="E442" s="823"/>
      <c r="F442" s="819"/>
      <c r="G442" s="824"/>
      <c r="H442" s="827"/>
    </row>
    <row r="443" spans="1:8" ht="15.6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6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6">
      <c r="A445" s="49"/>
      <c r="B445" s="49"/>
      <c r="C445" s="49"/>
      <c r="D445" s="49"/>
      <c r="E445" s="49"/>
      <c r="F445" s="49"/>
      <c r="G445" s="49"/>
      <c r="H445" s="50"/>
    </row>
    <row r="446" spans="1:8" ht="18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7.399999999999999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6">
      <c r="A448" s="49"/>
      <c r="B448" s="49"/>
      <c r="C448" s="49"/>
      <c r="D448" s="49"/>
      <c r="E448" s="49"/>
      <c r="F448" s="49"/>
      <c r="G448" s="49"/>
      <c r="H448" s="50"/>
    </row>
    <row r="449" spans="1:8" ht="15.6">
      <c r="A449" s="51"/>
      <c r="B449" s="51"/>
      <c r="C449" s="51"/>
      <c r="D449" s="51"/>
      <c r="E449" s="51"/>
      <c r="F449" s="51"/>
      <c r="G449" s="1511" t="s">
        <v>1637</v>
      </c>
      <c r="H449" s="1511"/>
    </row>
    <row r="450" spans="1:8" ht="15.6">
      <c r="A450" s="1511" t="s">
        <v>31</v>
      </c>
      <c r="B450" s="1511"/>
      <c r="C450" s="1511" t="s">
        <v>32</v>
      </c>
      <c r="D450" s="1511"/>
      <c r="E450" s="1511"/>
      <c r="F450" s="51"/>
      <c r="G450" s="1511" t="s">
        <v>33</v>
      </c>
      <c r="H450" s="1511"/>
    </row>
    <row r="451" spans="1:8" ht="15.6">
      <c r="A451" s="51"/>
      <c r="B451" s="51"/>
      <c r="C451" s="51"/>
      <c r="D451" s="51"/>
      <c r="E451" s="51"/>
      <c r="F451" s="51"/>
      <c r="G451" s="51"/>
      <c r="H451" s="51"/>
    </row>
    <row r="452" spans="1:8" ht="15.6">
      <c r="A452" s="51"/>
      <c r="B452" s="51"/>
      <c r="C452" s="51"/>
      <c r="D452" s="51"/>
      <c r="E452" s="51"/>
      <c r="F452" s="51"/>
      <c r="G452" s="51"/>
      <c r="H452" s="51"/>
    </row>
    <row r="453" spans="1:8" ht="15.6">
      <c r="A453" s="51"/>
      <c r="B453" s="51"/>
      <c r="C453" s="51"/>
      <c r="D453" s="51"/>
      <c r="E453" s="51"/>
      <c r="F453" s="51"/>
      <c r="G453" s="51"/>
      <c r="H453" s="51"/>
    </row>
    <row r="454" spans="1:8" ht="15.6">
      <c r="A454" s="1512" t="s">
        <v>1622</v>
      </c>
      <c r="B454" s="1512"/>
      <c r="C454" s="1512" t="s">
        <v>1603</v>
      </c>
      <c r="D454" s="1512"/>
      <c r="E454" s="1512"/>
      <c r="F454" s="51"/>
      <c r="G454" s="1512" t="s">
        <v>36</v>
      </c>
      <c r="H454" s="1512"/>
    </row>
    <row r="455" spans="1:8" ht="15.6">
      <c r="A455" s="1511" t="s">
        <v>37</v>
      </c>
      <c r="B455" s="1511"/>
      <c r="C455" s="1511" t="s">
        <v>1604</v>
      </c>
      <c r="D455" s="1511"/>
      <c r="E455" s="1511"/>
      <c r="F455" s="51"/>
      <c r="G455" s="1511" t="s">
        <v>39</v>
      </c>
      <c r="H455" s="1511"/>
    </row>
    <row r="456" spans="1:8" ht="15.6">
      <c r="A456" s="602"/>
      <c r="B456" s="602"/>
      <c r="C456" s="602"/>
      <c r="D456" s="602"/>
      <c r="E456" s="602"/>
      <c r="F456" s="51"/>
      <c r="G456" s="602"/>
      <c r="H456" s="602"/>
    </row>
    <row r="457" spans="1:8" ht="15.6">
      <c r="A457" s="602"/>
      <c r="B457" s="602"/>
      <c r="C457" s="602"/>
      <c r="D457" s="602"/>
      <c r="E457" s="602"/>
      <c r="F457" s="51"/>
      <c r="G457" s="602"/>
      <c r="H457" s="602"/>
    </row>
    <row r="459" spans="1:8" ht="28.8">
      <c r="A459" s="597"/>
      <c r="B459" s="597"/>
      <c r="C459" s="1524" t="s">
        <v>235</v>
      </c>
      <c r="D459" s="1524"/>
      <c r="E459" s="1524"/>
      <c r="F459" s="1524"/>
      <c r="G459" s="1524"/>
      <c r="H459" s="1524"/>
    </row>
    <row r="460" spans="1:8" ht="28.8">
      <c r="A460" s="597"/>
      <c r="B460" s="597"/>
      <c r="C460" s="1545" t="s">
        <v>310</v>
      </c>
      <c r="D460" s="1545"/>
      <c r="E460" s="1545"/>
      <c r="F460" s="1545"/>
      <c r="G460" s="1545"/>
      <c r="H460" s="1545"/>
    </row>
    <row r="461" spans="1:8" ht="23.4">
      <c r="A461" s="830"/>
      <c r="B461" s="830"/>
      <c r="C461" s="1535" t="s">
        <v>1470</v>
      </c>
      <c r="D461" s="1535"/>
      <c r="E461" s="1535"/>
      <c r="F461" s="1535"/>
      <c r="G461" s="1535"/>
      <c r="H461" s="1535"/>
    </row>
    <row r="462" spans="1:8" ht="15.6">
      <c r="A462" s="769"/>
      <c r="B462" s="769"/>
      <c r="C462" s="769"/>
      <c r="D462" s="769"/>
      <c r="E462" s="769"/>
      <c r="F462" s="769"/>
      <c r="G462" s="769"/>
      <c r="H462" s="769"/>
    </row>
    <row r="463" spans="1:8" ht="15.6">
      <c r="A463" s="769"/>
      <c r="B463" s="769"/>
      <c r="C463" s="769"/>
      <c r="D463" s="769"/>
      <c r="E463" s="769"/>
      <c r="F463" s="769"/>
      <c r="G463" s="769"/>
      <c r="H463" s="769"/>
    </row>
    <row r="464" spans="1:8" ht="15.6">
      <c r="A464" s="1516" t="s">
        <v>3</v>
      </c>
      <c r="B464" s="1516" t="s">
        <v>4</v>
      </c>
      <c r="C464" s="1516" t="s">
        <v>5</v>
      </c>
      <c r="D464" s="1516" t="s">
        <v>6</v>
      </c>
      <c r="E464" s="1516" t="s">
        <v>7</v>
      </c>
      <c r="F464" s="770" t="s">
        <v>8</v>
      </c>
      <c r="G464" s="770" t="s">
        <v>9</v>
      </c>
      <c r="H464" s="770" t="s">
        <v>10</v>
      </c>
    </row>
    <row r="465" spans="1:8" ht="15.6">
      <c r="A465" s="1517"/>
      <c r="B465" s="1517"/>
      <c r="C465" s="1517"/>
      <c r="D465" s="1517"/>
      <c r="E465" s="1517"/>
      <c r="F465" s="771" t="s">
        <v>11</v>
      </c>
      <c r="G465" s="771" t="s">
        <v>11</v>
      </c>
      <c r="H465" s="771" t="s">
        <v>11</v>
      </c>
    </row>
    <row r="466" spans="1:8" ht="15.6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6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6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6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6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6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6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6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6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6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6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6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6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6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6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6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6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6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6">
      <c r="A484" s="790"/>
      <c r="B484" s="969"/>
      <c r="C484" s="779"/>
      <c r="D484" s="780"/>
      <c r="E484" s="780"/>
      <c r="F484" s="788"/>
      <c r="G484" s="788"/>
      <c r="H484" s="789"/>
    </row>
    <row r="485" spans="1:8" ht="15.6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6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6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6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6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6">
      <c r="A490" s="790"/>
      <c r="B490" s="969"/>
      <c r="C490" s="779"/>
      <c r="D490" s="780"/>
      <c r="E490" s="780"/>
      <c r="F490" s="788"/>
      <c r="G490" s="788"/>
      <c r="H490" s="789"/>
    </row>
    <row r="491" spans="1:8" ht="15.6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6">
      <c r="A492" s="790"/>
      <c r="B492" s="777"/>
      <c r="C492" s="788"/>
      <c r="D492" s="780"/>
      <c r="E492" s="780"/>
      <c r="F492" s="788"/>
      <c r="G492" s="788"/>
      <c r="H492" s="789"/>
    </row>
    <row r="493" spans="1:8" ht="15.6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6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6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6">
      <c r="A496" s="820"/>
      <c r="B496" s="821"/>
      <c r="C496" s="822"/>
      <c r="D496" s="822"/>
      <c r="E496" s="823"/>
      <c r="F496" s="819"/>
      <c r="G496" s="824"/>
      <c r="H496" s="827"/>
    </row>
    <row r="497" spans="1:11" ht="15.6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6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6">
      <c r="A499" s="49"/>
      <c r="B499" s="49"/>
      <c r="C499" s="49"/>
      <c r="D499" s="49"/>
      <c r="E499" s="49"/>
      <c r="F499" s="49"/>
      <c r="G499" s="49"/>
      <c r="H499" s="50"/>
    </row>
    <row r="500" spans="1:11" ht="18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7.399999999999999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6">
      <c r="A502" s="49"/>
      <c r="B502" s="49"/>
      <c r="C502" s="49"/>
      <c r="D502" s="49"/>
      <c r="E502" s="49"/>
      <c r="F502" s="49"/>
      <c r="G502" s="49"/>
      <c r="H502" s="50"/>
    </row>
    <row r="503" spans="1:11" ht="15.6">
      <c r="A503" s="51"/>
      <c r="B503" s="51"/>
      <c r="C503" s="51"/>
      <c r="D503" s="51"/>
      <c r="E503" s="51"/>
      <c r="F503" s="51"/>
      <c r="G503" s="1511" t="s">
        <v>1637</v>
      </c>
      <c r="H503" s="1511"/>
    </row>
    <row r="504" spans="1:11" ht="15.6">
      <c r="A504" s="1511" t="s">
        <v>31</v>
      </c>
      <c r="B504" s="1511"/>
      <c r="C504" s="1511" t="s">
        <v>32</v>
      </c>
      <c r="D504" s="1511"/>
      <c r="E504" s="1511"/>
      <c r="F504" s="51"/>
      <c r="G504" s="1511" t="s">
        <v>33</v>
      </c>
      <c r="H504" s="1511"/>
    </row>
    <row r="505" spans="1:11" ht="15.6">
      <c r="A505" s="51"/>
      <c r="B505" s="51"/>
      <c r="C505" s="51"/>
      <c r="D505" s="51"/>
      <c r="E505" s="51"/>
      <c r="F505" s="51"/>
      <c r="G505" s="51"/>
      <c r="H505" s="51"/>
    </row>
    <row r="506" spans="1:11" ht="15.6">
      <c r="A506" s="51"/>
      <c r="B506" s="51"/>
      <c r="C506" s="51"/>
      <c r="D506" s="51"/>
      <c r="E506" s="51"/>
      <c r="F506" s="51"/>
      <c r="G506" s="51"/>
      <c r="H506" s="51"/>
    </row>
    <row r="507" spans="1:11" ht="15.6">
      <c r="A507" s="51"/>
      <c r="B507" s="51"/>
      <c r="C507" s="51"/>
      <c r="D507" s="51"/>
      <c r="E507" s="51"/>
      <c r="F507" s="51"/>
      <c r="G507" s="51"/>
      <c r="H507" s="51"/>
    </row>
    <row r="508" spans="1:11" ht="15.6">
      <c r="A508" s="1512" t="s">
        <v>1622</v>
      </c>
      <c r="B508" s="1512"/>
      <c r="C508" s="1512" t="s">
        <v>1603</v>
      </c>
      <c r="D508" s="1512"/>
      <c r="E508" s="1512"/>
      <c r="F508" s="51"/>
      <c r="G508" s="1512" t="s">
        <v>36</v>
      </c>
      <c r="H508" s="1512"/>
    </row>
    <row r="509" spans="1:11" ht="15.6">
      <c r="A509" s="1511" t="s">
        <v>37</v>
      </c>
      <c r="B509" s="1511"/>
      <c r="C509" s="1511" t="s">
        <v>1604</v>
      </c>
      <c r="D509" s="1511"/>
      <c r="E509" s="1511"/>
      <c r="F509" s="51"/>
      <c r="G509" s="1511" t="s">
        <v>39</v>
      </c>
      <c r="H509" s="1511"/>
    </row>
    <row r="510" spans="1:11" ht="28.8">
      <c r="A510" s="597"/>
      <c r="B510" s="597"/>
      <c r="C510" s="1524" t="s">
        <v>235</v>
      </c>
      <c r="D510" s="1524"/>
      <c r="E510" s="1524"/>
      <c r="F510" s="1524"/>
      <c r="G510" s="1524"/>
      <c r="H510" s="1524"/>
      <c r="K510" s="1">
        <f>30*38*0.135</f>
        <v>153.9</v>
      </c>
    </row>
    <row r="511" spans="1:11" ht="28.8">
      <c r="A511" s="597"/>
      <c r="B511" s="597"/>
      <c r="C511" s="1545" t="s">
        <v>1593</v>
      </c>
      <c r="D511" s="1545"/>
      <c r="E511" s="1545"/>
      <c r="F511" s="1545"/>
      <c r="G511" s="1545"/>
      <c r="H511" s="1545"/>
    </row>
    <row r="512" spans="1:11" ht="23.4">
      <c r="A512" s="830"/>
      <c r="B512" s="830"/>
      <c r="C512" s="1535" t="s">
        <v>1594</v>
      </c>
      <c r="D512" s="1535"/>
      <c r="E512" s="1535"/>
      <c r="F512" s="1535"/>
      <c r="G512" s="1535"/>
      <c r="H512" s="1535"/>
    </row>
    <row r="513" spans="1:8" ht="15.6">
      <c r="A513" s="769"/>
      <c r="B513" s="769"/>
      <c r="C513" s="769"/>
      <c r="D513" s="769"/>
      <c r="E513" s="769"/>
      <c r="F513" s="769"/>
      <c r="G513" s="769"/>
      <c r="H513" s="769"/>
    </row>
    <row r="514" spans="1:8" ht="15.6">
      <c r="A514" s="769"/>
      <c r="B514" s="769"/>
      <c r="C514" s="769"/>
      <c r="D514" s="769"/>
      <c r="E514" s="769"/>
      <c r="F514" s="769"/>
      <c r="G514" s="769"/>
      <c r="H514" s="769"/>
    </row>
    <row r="515" spans="1:8" ht="15.6">
      <c r="A515" s="1516" t="s">
        <v>3</v>
      </c>
      <c r="B515" s="1516" t="s">
        <v>4</v>
      </c>
      <c r="C515" s="1516" t="s">
        <v>5</v>
      </c>
      <c r="D515" s="1516" t="s">
        <v>6</v>
      </c>
      <c r="E515" s="1516" t="s">
        <v>7</v>
      </c>
      <c r="F515" s="770" t="s">
        <v>8</v>
      </c>
      <c r="G515" s="770" t="s">
        <v>9</v>
      </c>
      <c r="H515" s="770" t="s">
        <v>10</v>
      </c>
    </row>
    <row r="516" spans="1:8" ht="15.6">
      <c r="A516" s="1517"/>
      <c r="B516" s="1517"/>
      <c r="C516" s="1517"/>
      <c r="D516" s="1517"/>
      <c r="E516" s="1517"/>
      <c r="F516" s="771" t="s">
        <v>11</v>
      </c>
      <c r="G516" s="771" t="s">
        <v>11</v>
      </c>
      <c r="H516" s="771" t="s">
        <v>11</v>
      </c>
    </row>
    <row r="517" spans="1:8" ht="15.6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6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6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6">
      <c r="A520" s="786"/>
      <c r="B520" s="969"/>
      <c r="C520" s="779"/>
      <c r="D520" s="780"/>
      <c r="E520" s="780"/>
      <c r="F520" s="788"/>
      <c r="G520" s="788"/>
      <c r="H520" s="971"/>
    </row>
    <row r="521" spans="1:8" ht="15.6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6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6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6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6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6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6">
      <c r="A527" s="790"/>
      <c r="B527" s="969"/>
      <c r="C527" s="779"/>
      <c r="D527" s="780"/>
      <c r="E527" s="780"/>
      <c r="F527" s="788"/>
      <c r="G527" s="788"/>
      <c r="H527" s="789"/>
    </row>
    <row r="528" spans="1:8" ht="15.6">
      <c r="A528" s="790"/>
      <c r="B528" s="777"/>
      <c r="C528" s="788"/>
      <c r="D528" s="780"/>
      <c r="E528" s="780"/>
      <c r="F528" s="788"/>
      <c r="G528" s="788"/>
      <c r="H528" s="789"/>
    </row>
    <row r="529" spans="1:12" ht="15.6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6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6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6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6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6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6">
      <c r="A535" s="49"/>
      <c r="B535" s="49"/>
      <c r="C535" s="49"/>
      <c r="D535" s="49"/>
      <c r="E535" s="49"/>
      <c r="F535" s="49"/>
      <c r="G535" s="49"/>
      <c r="H535" s="50"/>
    </row>
    <row r="536" spans="1:12" ht="18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7.399999999999999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6">
      <c r="A538" s="49"/>
      <c r="B538" s="49"/>
      <c r="C538" s="49"/>
      <c r="D538" s="49"/>
      <c r="E538" s="49"/>
      <c r="F538" s="49"/>
      <c r="G538" s="49"/>
      <c r="H538" s="50"/>
    </row>
    <row r="539" spans="1:12" ht="15.6">
      <c r="A539" s="51"/>
      <c r="B539" s="51"/>
      <c r="C539" s="51"/>
      <c r="D539" s="51"/>
      <c r="E539" s="51"/>
      <c r="F539" s="51"/>
      <c r="G539" s="1511" t="s">
        <v>1562</v>
      </c>
      <c r="H539" s="1511"/>
    </row>
    <row r="540" spans="1:12" ht="15.6">
      <c r="A540" s="1511" t="s">
        <v>31</v>
      </c>
      <c r="B540" s="1511"/>
      <c r="C540" s="1511" t="s">
        <v>32</v>
      </c>
      <c r="D540" s="1511"/>
      <c r="E540" s="1511"/>
      <c r="F540" s="51"/>
      <c r="G540" s="1511" t="s">
        <v>33</v>
      </c>
      <c r="H540" s="1511"/>
    </row>
    <row r="541" spans="1:12" ht="15.6">
      <c r="A541" s="51"/>
      <c r="B541" s="51"/>
      <c r="C541" s="51"/>
      <c r="D541" s="51"/>
      <c r="E541" s="51"/>
      <c r="F541" s="51"/>
      <c r="G541" s="51"/>
      <c r="H541" s="51"/>
    </row>
    <row r="542" spans="1:12" ht="15.6">
      <c r="A542" s="51"/>
      <c r="B542" s="51"/>
      <c r="C542" s="51"/>
      <c r="D542" s="51"/>
      <c r="E542" s="51"/>
      <c r="F542" s="51"/>
      <c r="G542" s="51"/>
      <c r="H542" s="51"/>
    </row>
    <row r="543" spans="1:12" ht="15.6">
      <c r="A543" s="51"/>
      <c r="B543" s="51"/>
      <c r="C543" s="51"/>
      <c r="D543" s="51"/>
      <c r="E543" s="51"/>
      <c r="F543" s="51"/>
      <c r="G543" s="51"/>
      <c r="H543" s="51"/>
    </row>
    <row r="544" spans="1:12" ht="15.6">
      <c r="A544" s="1512" t="s">
        <v>34</v>
      </c>
      <c r="B544" s="1512"/>
      <c r="C544" s="1512" t="s">
        <v>35</v>
      </c>
      <c r="D544" s="1512"/>
      <c r="E544" s="1512"/>
      <c r="F544" s="51"/>
      <c r="G544" s="1512" t="s">
        <v>36</v>
      </c>
      <c r="H544" s="1512"/>
    </row>
    <row r="545" spans="1:8" ht="15.6">
      <c r="A545" s="1511" t="s">
        <v>37</v>
      </c>
      <c r="B545" s="1511"/>
      <c r="C545" s="1511" t="s">
        <v>38</v>
      </c>
      <c r="D545" s="1511"/>
      <c r="E545" s="1511"/>
      <c r="F545" s="51"/>
      <c r="G545" s="1511" t="s">
        <v>39</v>
      </c>
      <c r="H545" s="1511"/>
    </row>
    <row r="546" spans="1:8" ht="15.6">
      <c r="A546" s="602"/>
      <c r="B546" s="602"/>
      <c r="C546" s="602"/>
      <c r="D546" s="602"/>
      <c r="E546" s="602"/>
      <c r="F546" s="51"/>
      <c r="G546" s="602"/>
      <c r="H546" s="602"/>
    </row>
    <row r="547" spans="1:8" ht="28.8">
      <c r="A547" s="597"/>
      <c r="B547" s="597"/>
      <c r="C547" s="1524" t="s">
        <v>1654</v>
      </c>
      <c r="D547" s="1524"/>
      <c r="E547" s="1524"/>
      <c r="F547" s="1524"/>
      <c r="G547" s="1524"/>
      <c r="H547" s="1524"/>
    </row>
    <row r="548" spans="1:8" ht="28.8">
      <c r="A548" s="597"/>
      <c r="B548" s="597"/>
      <c r="C548" s="1545" t="s">
        <v>1576</v>
      </c>
      <c r="D548" s="1545"/>
      <c r="E548" s="1545"/>
      <c r="F548" s="1545"/>
      <c r="G548" s="1545"/>
      <c r="H548" s="1545"/>
    </row>
    <row r="549" spans="1:8" ht="23.4">
      <c r="A549" s="830"/>
      <c r="B549" s="830"/>
      <c r="C549" s="1535" t="s">
        <v>311</v>
      </c>
      <c r="D549" s="1535"/>
      <c r="E549" s="1535"/>
      <c r="F549" s="1535"/>
      <c r="G549" s="1535"/>
      <c r="H549" s="1535"/>
    </row>
    <row r="550" spans="1:8" ht="15.6">
      <c r="A550" s="769"/>
      <c r="B550" s="769"/>
      <c r="C550" s="769"/>
      <c r="D550" s="769"/>
      <c r="E550" s="769"/>
      <c r="F550" s="769"/>
      <c r="G550" s="769"/>
      <c r="H550" s="769"/>
    </row>
    <row r="551" spans="1:8" ht="15.6">
      <c r="A551" s="769"/>
      <c r="B551" s="769"/>
      <c r="C551" s="769"/>
      <c r="D551" s="769"/>
      <c r="E551" s="769"/>
      <c r="F551" s="769"/>
      <c r="G551" s="769"/>
      <c r="H551" s="769"/>
    </row>
    <row r="552" spans="1:8" ht="15.6">
      <c r="A552" s="1516" t="s">
        <v>3</v>
      </c>
      <c r="B552" s="1516" t="s">
        <v>4</v>
      </c>
      <c r="C552" s="1516" t="s">
        <v>5</v>
      </c>
      <c r="D552" s="1516" t="s">
        <v>6</v>
      </c>
      <c r="E552" s="1516" t="s">
        <v>7</v>
      </c>
      <c r="F552" s="770" t="s">
        <v>8</v>
      </c>
      <c r="G552" s="770" t="s">
        <v>9</v>
      </c>
      <c r="H552" s="770" t="s">
        <v>10</v>
      </c>
    </row>
    <row r="553" spans="1:8" ht="15.6">
      <c r="A553" s="1517"/>
      <c r="B553" s="1517"/>
      <c r="C553" s="1517"/>
      <c r="D553" s="1517"/>
      <c r="E553" s="1517"/>
      <c r="F553" s="771" t="s">
        <v>11</v>
      </c>
      <c r="G553" s="771" t="s">
        <v>11</v>
      </c>
      <c r="H553" s="771" t="s">
        <v>11</v>
      </c>
    </row>
    <row r="554" spans="1:8" ht="15.6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6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6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6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6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6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6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6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6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6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6">
      <c r="A564" s="786"/>
      <c r="B564" s="969"/>
      <c r="C564" s="779"/>
      <c r="D564" s="780"/>
      <c r="E564" s="780"/>
      <c r="F564" s="788"/>
      <c r="G564" s="788"/>
      <c r="H564" s="971"/>
    </row>
    <row r="565" spans="1:8" ht="15.6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6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6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6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6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6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6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6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6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6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6">
      <c r="A575" s="790"/>
      <c r="B575" s="969"/>
      <c r="C575" s="779"/>
      <c r="D575" s="780"/>
      <c r="E575" s="780"/>
      <c r="F575" s="788"/>
      <c r="G575" s="788"/>
      <c r="H575" s="789"/>
    </row>
    <row r="576" spans="1:8" ht="15.6">
      <c r="A576" s="790"/>
      <c r="B576" s="777"/>
      <c r="C576" s="788"/>
      <c r="D576" s="780"/>
      <c r="E576" s="780"/>
      <c r="F576" s="788"/>
      <c r="G576" s="788"/>
      <c r="H576" s="789"/>
    </row>
    <row r="577" spans="1:8" ht="15.6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6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6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6">
      <c r="A580" s="820"/>
      <c r="B580" s="821"/>
      <c r="C580" s="822"/>
      <c r="D580" s="822"/>
      <c r="E580" s="823"/>
      <c r="F580" s="819"/>
      <c r="G580" s="824"/>
      <c r="H580" s="827"/>
    </row>
    <row r="581" spans="1:8" ht="15.6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6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6">
      <c r="A583" s="49"/>
      <c r="B583" s="49"/>
      <c r="C583" s="49"/>
      <c r="D583" s="49"/>
      <c r="E583" s="49"/>
      <c r="F583" s="49"/>
      <c r="G583" s="49"/>
      <c r="H583" s="50"/>
    </row>
    <row r="584" spans="1:8" ht="18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7.399999999999999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6">
      <c r="A586" s="49"/>
      <c r="B586" s="49"/>
      <c r="C586" s="49"/>
      <c r="D586" s="49"/>
      <c r="E586" s="49"/>
      <c r="F586" s="49"/>
      <c r="G586" s="49"/>
      <c r="H586" s="50"/>
    </row>
    <row r="587" spans="1:8" ht="15.6">
      <c r="A587" s="51"/>
      <c r="B587" s="51"/>
      <c r="C587" s="51"/>
      <c r="D587" s="51"/>
      <c r="E587" s="51"/>
      <c r="F587" s="51"/>
      <c r="G587" s="1511" t="s">
        <v>1747</v>
      </c>
      <c r="H587" s="1511"/>
    </row>
    <row r="588" spans="1:8" ht="15.6">
      <c r="A588" s="1511" t="s">
        <v>31</v>
      </c>
      <c r="B588" s="1511"/>
      <c r="C588" s="1511" t="s">
        <v>32</v>
      </c>
      <c r="D588" s="1511"/>
      <c r="E588" s="1511"/>
      <c r="F588" s="51"/>
      <c r="G588" s="1511" t="s">
        <v>33</v>
      </c>
      <c r="H588" s="1511"/>
    </row>
    <row r="589" spans="1:8" ht="15.6">
      <c r="A589" s="51"/>
      <c r="B589" s="51"/>
      <c r="C589" s="51"/>
      <c r="D589" s="51"/>
      <c r="E589" s="51"/>
      <c r="F589" s="51"/>
      <c r="G589" s="51"/>
      <c r="H589" s="51"/>
    </row>
    <row r="590" spans="1:8" ht="15.6">
      <c r="A590" s="51"/>
      <c r="B590" s="51"/>
      <c r="C590" s="51"/>
      <c r="D590" s="51"/>
      <c r="E590" s="51"/>
      <c r="F590" s="51"/>
      <c r="G590" s="51"/>
      <c r="H590" s="51"/>
    </row>
    <row r="591" spans="1:8" ht="15.6">
      <c r="A591" s="51"/>
      <c r="B591" s="51"/>
      <c r="C591" s="51"/>
      <c r="D591" s="51"/>
      <c r="E591" s="51"/>
      <c r="F591" s="51"/>
      <c r="G591" s="51"/>
      <c r="H591" s="51"/>
    </row>
    <row r="592" spans="1:8" ht="15.6">
      <c r="A592" s="1512" t="s">
        <v>1605</v>
      </c>
      <c r="B592" s="1512"/>
      <c r="C592" s="1512" t="s">
        <v>1603</v>
      </c>
      <c r="D592" s="1512"/>
      <c r="E592" s="1512"/>
      <c r="F592" s="51"/>
      <c r="G592" s="1512" t="s">
        <v>1661</v>
      </c>
      <c r="H592" s="1512"/>
    </row>
    <row r="593" spans="1:8" ht="15.6">
      <c r="A593" s="1511" t="s">
        <v>37</v>
      </c>
      <c r="B593" s="1511"/>
      <c r="C593" s="1511" t="s">
        <v>1604</v>
      </c>
      <c r="D593" s="1511"/>
      <c r="E593" s="1511"/>
      <c r="F593" s="51"/>
      <c r="G593" s="1511" t="s">
        <v>39</v>
      </c>
      <c r="H593" s="1511"/>
    </row>
    <row r="594" spans="1:8" ht="15.6">
      <c r="A594" s="602"/>
      <c r="B594" s="602"/>
      <c r="C594" s="602"/>
      <c r="D594" s="602"/>
      <c r="E594" s="602"/>
      <c r="F594" s="51"/>
      <c r="G594" s="602"/>
      <c r="H594" s="602"/>
    </row>
    <row r="595" spans="1:8" ht="15.6">
      <c r="A595" s="602"/>
      <c r="B595" s="602"/>
      <c r="C595" s="602"/>
      <c r="D595" s="602"/>
      <c r="E595" s="602"/>
      <c r="F595" s="51"/>
      <c r="G595" s="602"/>
      <c r="H595" s="602"/>
    </row>
    <row r="596" spans="1:8" ht="15.6">
      <c r="A596" s="602"/>
      <c r="B596" s="602"/>
      <c r="C596" s="602"/>
      <c r="D596" s="602"/>
      <c r="E596" s="602"/>
      <c r="F596" s="51"/>
      <c r="G596" s="602"/>
      <c r="H596" s="602"/>
    </row>
    <row r="597" spans="1:8" ht="15.6">
      <c r="A597" s="808"/>
      <c r="B597" s="808"/>
      <c r="C597" s="808"/>
      <c r="D597" s="808"/>
      <c r="E597" s="808"/>
      <c r="F597" s="808"/>
      <c r="G597" s="808"/>
      <c r="H597" s="808"/>
    </row>
    <row r="598" spans="1:8" ht="28.8">
      <c r="A598" s="597"/>
      <c r="B598" s="597"/>
      <c r="C598" s="1524" t="s">
        <v>235</v>
      </c>
      <c r="D598" s="1524"/>
      <c r="E598" s="1524"/>
      <c r="F598" s="1524"/>
      <c r="G598" s="1524"/>
      <c r="H598" s="1524"/>
    </row>
    <row r="599" spans="1:8" ht="28.8">
      <c r="A599" s="597"/>
      <c r="B599" s="597"/>
      <c r="C599" s="1545" t="s">
        <v>310</v>
      </c>
      <c r="D599" s="1545"/>
      <c r="E599" s="1545"/>
      <c r="F599" s="1545"/>
      <c r="G599" s="1545"/>
      <c r="H599" s="1545"/>
    </row>
    <row r="600" spans="1:8" ht="23.4">
      <c r="A600" s="830"/>
      <c r="B600" s="830"/>
      <c r="C600" s="1535" t="s">
        <v>1078</v>
      </c>
      <c r="D600" s="1535"/>
      <c r="E600" s="1535"/>
      <c r="F600" s="1535"/>
      <c r="G600" s="1535"/>
      <c r="H600" s="1535"/>
    </row>
    <row r="601" spans="1:8" ht="15.6">
      <c r="A601" s="769"/>
      <c r="B601" s="769"/>
      <c r="C601" s="769"/>
      <c r="D601" s="769"/>
      <c r="E601" s="769"/>
      <c r="F601" s="769"/>
      <c r="G601" s="769"/>
      <c r="H601" s="769"/>
    </row>
    <row r="602" spans="1:8" ht="15.6">
      <c r="A602" s="769"/>
      <c r="B602" s="769"/>
      <c r="C602" s="769"/>
      <c r="D602" s="769"/>
      <c r="E602" s="769"/>
      <c r="F602" s="769"/>
      <c r="G602" s="769"/>
      <c r="H602" s="769"/>
    </row>
    <row r="603" spans="1:8" ht="15.6">
      <c r="A603" s="1516" t="s">
        <v>3</v>
      </c>
      <c r="B603" s="1516" t="s">
        <v>4</v>
      </c>
      <c r="C603" s="1516" t="s">
        <v>5</v>
      </c>
      <c r="D603" s="1516" t="s">
        <v>6</v>
      </c>
      <c r="E603" s="1516" t="s">
        <v>7</v>
      </c>
      <c r="F603" s="770" t="s">
        <v>8</v>
      </c>
      <c r="G603" s="770" t="s">
        <v>9</v>
      </c>
      <c r="H603" s="770" t="s">
        <v>10</v>
      </c>
    </row>
    <row r="604" spans="1:8" ht="15.6">
      <c r="A604" s="1517"/>
      <c r="B604" s="1517"/>
      <c r="C604" s="1517"/>
      <c r="D604" s="1517"/>
      <c r="E604" s="1517"/>
      <c r="F604" s="771" t="s">
        <v>11</v>
      </c>
      <c r="G604" s="771" t="s">
        <v>11</v>
      </c>
      <c r="H604" s="771" t="s">
        <v>11</v>
      </c>
    </row>
    <row r="605" spans="1:8" ht="15.6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6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6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6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6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6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6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6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6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6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6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6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6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6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6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6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6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6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6">
      <c r="A623" s="790"/>
      <c r="B623" s="969"/>
      <c r="C623" s="779"/>
      <c r="D623" s="780"/>
      <c r="E623" s="780"/>
      <c r="F623" s="788"/>
      <c r="G623" s="788"/>
      <c r="H623" s="789"/>
    </row>
    <row r="624" spans="1:8" ht="15.6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6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6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6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6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6">
      <c r="A629" s="790"/>
      <c r="B629" s="969"/>
      <c r="C629" s="779"/>
      <c r="D629" s="780"/>
      <c r="E629" s="780"/>
      <c r="F629" s="788"/>
      <c r="G629" s="788"/>
      <c r="H629" s="789"/>
    </row>
    <row r="630" spans="1:8" ht="15.6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6">
      <c r="A631" s="790"/>
      <c r="B631" s="777"/>
      <c r="C631" s="788"/>
      <c r="D631" s="780"/>
      <c r="E631" s="780"/>
      <c r="F631" s="788"/>
      <c r="G631" s="788"/>
      <c r="H631" s="789"/>
    </row>
    <row r="632" spans="1:8" ht="15.6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6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6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6">
      <c r="A635" s="820"/>
      <c r="B635" s="821"/>
      <c r="C635" s="822"/>
      <c r="D635" s="822"/>
      <c r="E635" s="823"/>
      <c r="F635" s="819"/>
      <c r="G635" s="824"/>
      <c r="H635" s="827"/>
    </row>
    <row r="636" spans="1:8" ht="15.6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6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6">
      <c r="A638" s="49"/>
      <c r="B638" s="49"/>
      <c r="C638" s="49"/>
      <c r="D638" s="49"/>
      <c r="E638" s="49"/>
      <c r="F638" s="49"/>
      <c r="G638" s="49"/>
      <c r="H638" s="50"/>
    </row>
    <row r="639" spans="1:8" ht="18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7.399999999999999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6">
      <c r="A641" s="49"/>
      <c r="B641" s="49"/>
      <c r="C641" s="49"/>
      <c r="D641" s="49"/>
      <c r="E641" s="49"/>
      <c r="F641" s="49"/>
      <c r="G641" s="49"/>
      <c r="H641" s="50"/>
    </row>
    <row r="642" spans="1:8" ht="15.6">
      <c r="A642" s="51"/>
      <c r="B642" s="51"/>
      <c r="C642" s="51"/>
      <c r="D642" s="51"/>
      <c r="E642" s="51"/>
      <c r="F642" s="51"/>
      <c r="G642" s="1511" t="s">
        <v>1625</v>
      </c>
      <c r="H642" s="1511"/>
    </row>
    <row r="643" spans="1:8" ht="15.6">
      <c r="A643" s="1511" t="s">
        <v>31</v>
      </c>
      <c r="B643" s="1511"/>
      <c r="C643" s="1511" t="s">
        <v>32</v>
      </c>
      <c r="D643" s="1511"/>
      <c r="E643" s="1511"/>
      <c r="F643" s="51"/>
      <c r="G643" s="1511" t="s">
        <v>33</v>
      </c>
      <c r="H643" s="1511"/>
    </row>
    <row r="644" spans="1:8" ht="15.6">
      <c r="A644" s="51"/>
      <c r="B644" s="51"/>
      <c r="C644" s="51"/>
      <c r="D644" s="51"/>
      <c r="E644" s="51"/>
      <c r="F644" s="51"/>
      <c r="G644" s="51"/>
      <c r="H644" s="51"/>
    </row>
    <row r="645" spans="1:8" ht="15.6">
      <c r="A645" s="51"/>
      <c r="B645" s="51"/>
      <c r="C645" s="51"/>
      <c r="D645" s="51"/>
      <c r="E645" s="51"/>
      <c r="F645" s="51"/>
      <c r="G645" s="51"/>
      <c r="H645" s="51"/>
    </row>
    <row r="646" spans="1:8" ht="15.6">
      <c r="A646" s="51"/>
      <c r="B646" s="51"/>
      <c r="C646" s="51"/>
      <c r="D646" s="51"/>
      <c r="E646" s="51"/>
      <c r="F646" s="51"/>
      <c r="G646" s="51"/>
      <c r="H646" s="51"/>
    </row>
    <row r="647" spans="1:8" ht="15.6">
      <c r="A647" s="1512" t="s">
        <v>1622</v>
      </c>
      <c r="B647" s="1512"/>
      <c r="C647" s="1512" t="s">
        <v>1603</v>
      </c>
      <c r="D647" s="1512"/>
      <c r="E647" s="1512"/>
      <c r="F647" s="51"/>
      <c r="G647" s="1512" t="s">
        <v>36</v>
      </c>
      <c r="H647" s="1512"/>
    </row>
    <row r="648" spans="1:8" ht="15.6">
      <c r="A648" s="1511" t="s">
        <v>37</v>
      </c>
      <c r="B648" s="1511"/>
      <c r="C648" s="1511" t="s">
        <v>1604</v>
      </c>
      <c r="D648" s="1511"/>
      <c r="E648" s="1511"/>
      <c r="F648" s="51"/>
      <c r="G648" s="1511" t="s">
        <v>39</v>
      </c>
      <c r="H648" s="1511"/>
    </row>
    <row r="649" spans="1:8" ht="15.6">
      <c r="A649" s="808"/>
      <c r="B649" s="808"/>
      <c r="C649" s="808"/>
      <c r="D649" s="808"/>
      <c r="E649" s="808"/>
      <c r="F649" s="808"/>
      <c r="G649" s="808"/>
      <c r="H649" s="808"/>
    </row>
    <row r="650" spans="1:8" ht="28.8">
      <c r="A650" s="597"/>
      <c r="B650" s="597"/>
      <c r="C650" s="1524" t="s">
        <v>235</v>
      </c>
      <c r="D650" s="1524"/>
      <c r="E650" s="1524"/>
      <c r="F650" s="1524"/>
      <c r="G650" s="1524"/>
      <c r="H650" s="1524"/>
    </row>
    <row r="651" spans="1:8" ht="28.8">
      <c r="A651" s="597"/>
      <c r="B651" s="597"/>
      <c r="C651" s="1545" t="s">
        <v>310</v>
      </c>
      <c r="D651" s="1545"/>
      <c r="E651" s="1545"/>
      <c r="F651" s="1545"/>
      <c r="G651" s="1545"/>
      <c r="H651" s="1545"/>
    </row>
    <row r="652" spans="1:8" ht="23.4">
      <c r="A652" s="830"/>
      <c r="B652" s="830"/>
      <c r="C652" s="1535" t="s">
        <v>1302</v>
      </c>
      <c r="D652" s="1535"/>
      <c r="E652" s="1535"/>
      <c r="F652" s="1535"/>
      <c r="G652" s="1535"/>
      <c r="H652" s="1535"/>
    </row>
    <row r="653" spans="1:8" ht="15.6">
      <c r="A653" s="769"/>
      <c r="B653" s="769"/>
      <c r="C653" s="769"/>
      <c r="D653" s="769"/>
      <c r="E653" s="769"/>
      <c r="F653" s="769"/>
      <c r="G653" s="769"/>
      <c r="H653" s="769"/>
    </row>
    <row r="654" spans="1:8" ht="15.6">
      <c r="A654" s="769"/>
      <c r="B654" s="769"/>
      <c r="C654" s="769"/>
      <c r="D654" s="769"/>
      <c r="E654" s="769"/>
      <c r="F654" s="769"/>
      <c r="G654" s="769"/>
      <c r="H654" s="769"/>
    </row>
    <row r="655" spans="1:8" ht="15.6">
      <c r="A655" s="1516" t="s">
        <v>3</v>
      </c>
      <c r="B655" s="1516" t="s">
        <v>4</v>
      </c>
      <c r="C655" s="1516" t="s">
        <v>5</v>
      </c>
      <c r="D655" s="1516" t="s">
        <v>6</v>
      </c>
      <c r="E655" s="1516" t="s">
        <v>7</v>
      </c>
      <c r="F655" s="770" t="s">
        <v>8</v>
      </c>
      <c r="G655" s="770" t="s">
        <v>9</v>
      </c>
      <c r="H655" s="770" t="s">
        <v>10</v>
      </c>
    </row>
    <row r="656" spans="1:8" ht="15.6">
      <c r="A656" s="1517"/>
      <c r="B656" s="1517"/>
      <c r="C656" s="1517"/>
      <c r="D656" s="1517"/>
      <c r="E656" s="1517"/>
      <c r="F656" s="771" t="s">
        <v>11</v>
      </c>
      <c r="G656" s="771" t="s">
        <v>11</v>
      </c>
      <c r="H656" s="771" t="s">
        <v>11</v>
      </c>
    </row>
    <row r="657" spans="1:8" ht="15.6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6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6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6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6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6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6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6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6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6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6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6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6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6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6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6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6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6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6">
      <c r="A675" s="790"/>
      <c r="B675" s="969"/>
      <c r="C675" s="779"/>
      <c r="D675" s="780"/>
      <c r="E675" s="780"/>
      <c r="F675" s="788"/>
      <c r="G675" s="788"/>
      <c r="H675" s="789"/>
    </row>
    <row r="676" spans="1:8" ht="15.6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6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6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6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6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6">
      <c r="A681" s="790"/>
      <c r="B681" s="969"/>
      <c r="C681" s="779"/>
      <c r="D681" s="780"/>
      <c r="E681" s="780"/>
      <c r="F681" s="788"/>
      <c r="G681" s="788"/>
      <c r="H681" s="789"/>
    </row>
    <row r="682" spans="1:8" ht="15.6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6">
      <c r="A683" s="790"/>
      <c r="B683" s="777"/>
      <c r="C683" s="788"/>
      <c r="D683" s="780"/>
      <c r="E683" s="780"/>
      <c r="F683" s="788"/>
      <c r="G683" s="788"/>
      <c r="H683" s="789"/>
    </row>
    <row r="684" spans="1:8" ht="15.6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6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6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6">
      <c r="A687" s="820"/>
      <c r="B687" s="821"/>
      <c r="C687" s="822"/>
      <c r="D687" s="822"/>
      <c r="E687" s="823"/>
      <c r="F687" s="819"/>
      <c r="G687" s="824"/>
      <c r="H687" s="827"/>
    </row>
    <row r="688" spans="1:8" ht="15.6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6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6">
      <c r="A690" s="49"/>
      <c r="B690" s="49"/>
      <c r="C690" s="49"/>
      <c r="D690" s="49"/>
      <c r="E690" s="49"/>
      <c r="F690" s="49"/>
      <c r="G690" s="49"/>
      <c r="H690" s="50"/>
    </row>
    <row r="691" spans="1:8" ht="18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7.399999999999999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6">
      <c r="A693" s="49"/>
      <c r="B693" s="49"/>
      <c r="C693" s="49"/>
      <c r="D693" s="49"/>
      <c r="E693" s="49"/>
      <c r="F693" s="49"/>
      <c r="G693" s="49"/>
      <c r="H693" s="50"/>
    </row>
    <row r="694" spans="1:8" ht="15.6">
      <c r="A694" s="51"/>
      <c r="B694" s="51"/>
      <c r="C694" s="51"/>
      <c r="D694" s="51"/>
      <c r="E694" s="51"/>
      <c r="F694" s="51"/>
      <c r="G694" s="1511" t="s">
        <v>1562</v>
      </c>
      <c r="H694" s="1511"/>
    </row>
    <row r="695" spans="1:8" ht="15.6">
      <c r="A695" s="1511" t="s">
        <v>31</v>
      </c>
      <c r="B695" s="1511"/>
      <c r="C695" s="1511" t="s">
        <v>32</v>
      </c>
      <c r="D695" s="1511"/>
      <c r="E695" s="1511"/>
      <c r="F695" s="51"/>
      <c r="G695" s="1511" t="s">
        <v>33</v>
      </c>
      <c r="H695" s="1511"/>
    </row>
    <row r="696" spans="1:8" ht="15.6">
      <c r="A696" s="51"/>
      <c r="B696" s="51"/>
      <c r="C696" s="51"/>
      <c r="D696" s="51"/>
      <c r="E696" s="51"/>
      <c r="F696" s="51"/>
      <c r="G696" s="51"/>
      <c r="H696" s="51"/>
    </row>
    <row r="697" spans="1:8" ht="15.6">
      <c r="A697" s="51"/>
      <c r="B697" s="51"/>
      <c r="C697" s="51"/>
      <c r="D697" s="51"/>
      <c r="E697" s="51"/>
      <c r="F697" s="51"/>
      <c r="G697" s="51"/>
      <c r="H697" s="51"/>
    </row>
    <row r="698" spans="1:8" ht="15.6">
      <c r="A698" s="51"/>
      <c r="B698" s="51"/>
      <c r="C698" s="51"/>
      <c r="D698" s="51"/>
      <c r="E698" s="51"/>
      <c r="F698" s="51"/>
      <c r="G698" s="51"/>
      <c r="H698" s="51"/>
    </row>
    <row r="699" spans="1:8" ht="15.6">
      <c r="A699" s="1512" t="s">
        <v>34</v>
      </c>
      <c r="B699" s="1512"/>
      <c r="C699" s="1512" t="s">
        <v>35</v>
      </c>
      <c r="D699" s="1512"/>
      <c r="E699" s="1512"/>
      <c r="F699" s="51"/>
      <c r="G699" s="1512" t="s">
        <v>36</v>
      </c>
      <c r="H699" s="1512"/>
    </row>
    <row r="700" spans="1:8" ht="15.6">
      <c r="A700" s="1511" t="s">
        <v>37</v>
      </c>
      <c r="B700" s="1511"/>
      <c r="C700" s="1511" t="s">
        <v>38</v>
      </c>
      <c r="D700" s="1511"/>
      <c r="E700" s="1511"/>
      <c r="F700" s="51"/>
      <c r="G700" s="1511" t="s">
        <v>39</v>
      </c>
      <c r="H700" s="1511"/>
    </row>
    <row r="701" spans="1:8" ht="15.6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E366:G366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A508:B508"/>
    <mergeCell ref="C508:E508"/>
    <mergeCell ref="G508:H508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G449:H449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A348:A349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C306:C307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ColWidth="9.109375" defaultRowHeight="12"/>
  <cols>
    <col min="1" max="1" width="4.5546875" style="1" customWidth="1"/>
    <col min="2" max="2" width="69.88671875" style="1" customWidth="1"/>
    <col min="3" max="3" width="13" style="1" bestFit="1" customWidth="1"/>
    <col min="4" max="4" width="8.44140625" style="1" customWidth="1"/>
    <col min="5" max="5" width="19.5546875" style="1" bestFit="1" customWidth="1"/>
    <col min="6" max="6" width="16.6640625" style="1" customWidth="1"/>
    <col min="7" max="7" width="19.5546875" style="1" bestFit="1" customWidth="1"/>
    <col min="8" max="8" width="20.109375" style="1" bestFit="1" customWidth="1"/>
    <col min="9" max="9" width="9.109375" style="1" customWidth="1"/>
    <col min="10" max="10" width="13.109375" style="1" customWidth="1"/>
    <col min="11" max="11" width="16" style="1" customWidth="1"/>
    <col min="12" max="12" width="12.109375" style="1" bestFit="1" customWidth="1"/>
    <col min="13" max="13" width="9.109375" style="1"/>
    <col min="14" max="14" width="18.5546875" style="1" customWidth="1"/>
    <col min="15" max="16384" width="9.109375" style="1"/>
  </cols>
  <sheetData>
    <row r="2" spans="1:8" ht="28.8">
      <c r="A2" s="597"/>
      <c r="B2" s="597"/>
      <c r="C2" s="1524" t="s">
        <v>235</v>
      </c>
      <c r="D2" s="1524"/>
      <c r="E2" s="1524"/>
      <c r="F2" s="1524"/>
      <c r="G2" s="1524"/>
      <c r="H2" s="1524"/>
    </row>
    <row r="3" spans="1:8" ht="28.8">
      <c r="A3" s="597"/>
      <c r="B3" s="597"/>
      <c r="C3" s="1545" t="s">
        <v>1506</v>
      </c>
      <c r="D3" s="1545"/>
      <c r="E3" s="1545"/>
      <c r="F3" s="1545"/>
      <c r="G3" s="1545"/>
      <c r="H3" s="1545"/>
    </row>
    <row r="4" spans="1:8" ht="23.4">
      <c r="A4" s="830"/>
      <c r="B4" s="830"/>
      <c r="C4" s="1535" t="s">
        <v>466</v>
      </c>
      <c r="D4" s="1535"/>
      <c r="E4" s="1535"/>
      <c r="F4" s="1535"/>
      <c r="G4" s="1535"/>
      <c r="H4" s="1535"/>
    </row>
    <row r="5" spans="1:8" ht="15.6">
      <c r="A5" s="769"/>
      <c r="B5" s="769"/>
      <c r="C5" s="769"/>
      <c r="D5" s="769"/>
      <c r="E5" s="769"/>
      <c r="F5" s="769"/>
      <c r="G5" s="769"/>
      <c r="H5" s="769"/>
    </row>
    <row r="6" spans="1:8" ht="15.6">
      <c r="A6" s="769"/>
      <c r="B6" s="769"/>
      <c r="C6" s="769"/>
      <c r="D6" s="769"/>
      <c r="E6" s="769"/>
      <c r="F6" s="769"/>
      <c r="G6" s="769"/>
      <c r="H6" s="769"/>
    </row>
    <row r="7" spans="1:8" ht="15.6">
      <c r="A7" s="1516" t="s">
        <v>3</v>
      </c>
      <c r="B7" s="1516" t="s">
        <v>4</v>
      </c>
      <c r="C7" s="1516" t="s">
        <v>5</v>
      </c>
      <c r="D7" s="1516" t="s">
        <v>6</v>
      </c>
      <c r="E7" s="1516" t="s">
        <v>7</v>
      </c>
      <c r="F7" s="770" t="s">
        <v>8</v>
      </c>
      <c r="G7" s="770" t="s">
        <v>9</v>
      </c>
      <c r="H7" s="770" t="s">
        <v>10</v>
      </c>
    </row>
    <row r="8" spans="1:8" ht="15.6">
      <c r="A8" s="1517"/>
      <c r="B8" s="1517"/>
      <c r="C8" s="1517"/>
      <c r="D8" s="1517"/>
      <c r="E8" s="1517"/>
      <c r="F8" s="771" t="s">
        <v>11</v>
      </c>
      <c r="G8" s="771" t="s">
        <v>11</v>
      </c>
      <c r="H8" s="771" t="s">
        <v>11</v>
      </c>
    </row>
    <row r="9" spans="1:8" ht="15.6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6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6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6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6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6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6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6">
      <c r="A16" s="786"/>
      <c r="B16" s="969"/>
      <c r="C16" s="779"/>
      <c r="D16" s="780"/>
      <c r="E16" s="780"/>
      <c r="F16" s="788"/>
      <c r="G16" s="788"/>
      <c r="H16" s="971"/>
    </row>
    <row r="17" spans="1:8" ht="15.6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6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6">
      <c r="A19" s="790"/>
      <c r="B19" s="778"/>
      <c r="C19" s="779"/>
      <c r="D19" s="791"/>
      <c r="E19" s="780"/>
      <c r="F19" s="789"/>
      <c r="G19" s="788"/>
      <c r="H19" s="789"/>
    </row>
    <row r="20" spans="1:8" ht="15.6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6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6">
      <c r="A22" s="790"/>
      <c r="B22" s="969"/>
      <c r="C22" s="779"/>
      <c r="D22" s="780"/>
      <c r="E22" s="780"/>
      <c r="F22" s="788"/>
      <c r="G22" s="788"/>
      <c r="H22" s="789"/>
    </row>
    <row r="23" spans="1:8" ht="15.6">
      <c r="A23" s="790"/>
      <c r="B23" s="777"/>
      <c r="C23" s="788"/>
      <c r="D23" s="780"/>
      <c r="E23" s="780"/>
      <c r="F23" s="788"/>
      <c r="G23" s="788"/>
      <c r="H23" s="789"/>
    </row>
    <row r="24" spans="1:8" ht="15.6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6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6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6">
      <c r="A27" s="820"/>
      <c r="B27" s="821"/>
      <c r="C27" s="822"/>
      <c r="D27" s="822"/>
      <c r="E27" s="823"/>
      <c r="F27" s="819"/>
      <c r="G27" s="824"/>
      <c r="H27" s="827"/>
    </row>
    <row r="28" spans="1:8" ht="15.6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6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6">
      <c r="A30" s="49"/>
      <c r="B30" s="49"/>
      <c r="C30" s="49"/>
      <c r="D30" s="49"/>
      <c r="E30" s="49"/>
      <c r="F30" s="49"/>
      <c r="G30" s="49"/>
      <c r="H30" s="50"/>
    </row>
    <row r="31" spans="1:8" ht="18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7.399999999999999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6">
      <c r="A33" s="49"/>
      <c r="B33" s="49"/>
      <c r="C33" s="49"/>
      <c r="D33" s="49"/>
      <c r="E33" s="49"/>
      <c r="F33" s="49"/>
      <c r="G33" s="49"/>
      <c r="H33" s="50"/>
    </row>
    <row r="34" spans="1:8" ht="15.6">
      <c r="A34" s="51"/>
      <c r="B34" s="51"/>
      <c r="C34" s="51"/>
      <c r="D34" s="51"/>
      <c r="E34" s="51"/>
      <c r="F34" s="51"/>
      <c r="G34" s="1511" t="s">
        <v>1505</v>
      </c>
      <c r="H34" s="1511"/>
    </row>
    <row r="35" spans="1:8" ht="15.6">
      <c r="A35" s="1511" t="s">
        <v>31</v>
      </c>
      <c r="B35" s="1511"/>
      <c r="C35" s="1511" t="s">
        <v>32</v>
      </c>
      <c r="D35" s="1511"/>
      <c r="E35" s="1511"/>
      <c r="F35" s="51"/>
      <c r="G35" s="1511" t="s">
        <v>33</v>
      </c>
      <c r="H35" s="1511"/>
    </row>
    <row r="36" spans="1:8" ht="15.6">
      <c r="A36" s="51"/>
      <c r="B36" s="51"/>
      <c r="C36" s="51"/>
      <c r="D36" s="51"/>
      <c r="E36" s="51"/>
      <c r="F36" s="51"/>
      <c r="G36" s="51"/>
      <c r="H36" s="51"/>
    </row>
    <row r="37" spans="1:8" ht="15.6">
      <c r="A37" s="51"/>
      <c r="B37" s="51"/>
      <c r="C37" s="51"/>
      <c r="D37" s="51"/>
      <c r="E37" s="51"/>
      <c r="F37" s="51"/>
      <c r="G37" s="51"/>
      <c r="H37" s="51"/>
    </row>
    <row r="38" spans="1:8" ht="15.6">
      <c r="A38" s="51"/>
      <c r="B38" s="51"/>
      <c r="C38" s="51"/>
      <c r="D38" s="51"/>
      <c r="E38" s="51"/>
      <c r="F38" s="51"/>
      <c r="G38" s="51"/>
      <c r="H38" s="51"/>
    </row>
    <row r="39" spans="1:8" ht="15.6">
      <c r="A39" s="1512" t="s">
        <v>34</v>
      </c>
      <c r="B39" s="1512"/>
      <c r="C39" s="1512" t="s">
        <v>35</v>
      </c>
      <c r="D39" s="1512"/>
      <c r="E39" s="1512"/>
      <c r="F39" s="51"/>
      <c r="G39" s="1512" t="s">
        <v>36</v>
      </c>
      <c r="H39" s="1512"/>
    </row>
    <row r="40" spans="1:8" ht="15.6">
      <c r="A40" s="1511" t="s">
        <v>37</v>
      </c>
      <c r="B40" s="1511"/>
      <c r="C40" s="1511" t="s">
        <v>38</v>
      </c>
      <c r="D40" s="1511"/>
      <c r="E40" s="1511"/>
      <c r="F40" s="51"/>
      <c r="G40" s="1511" t="s">
        <v>39</v>
      </c>
      <c r="H40" s="1511"/>
    </row>
    <row r="41" spans="1:8" ht="15.6">
      <c r="A41" s="808"/>
      <c r="B41" s="808"/>
      <c r="C41" s="808"/>
      <c r="D41" s="808"/>
      <c r="E41" s="808"/>
      <c r="F41" s="808"/>
      <c r="G41" s="808"/>
      <c r="H41" s="808"/>
    </row>
    <row r="43" spans="1:8" ht="28.8">
      <c r="A43" s="597"/>
      <c r="B43" s="597"/>
      <c r="C43" s="1524" t="s">
        <v>235</v>
      </c>
      <c r="D43" s="1524"/>
      <c r="E43" s="1524"/>
      <c r="F43" s="1524"/>
      <c r="G43" s="1524"/>
      <c r="H43" s="1524"/>
    </row>
    <row r="44" spans="1:8" ht="28.8">
      <c r="A44" s="597"/>
      <c r="B44" s="597"/>
      <c r="C44" s="1545" t="s">
        <v>1471</v>
      </c>
      <c r="D44" s="1545"/>
      <c r="E44" s="1545"/>
      <c r="F44" s="1545"/>
      <c r="G44" s="1545"/>
      <c r="H44" s="1545"/>
    </row>
    <row r="45" spans="1:8" ht="23.4">
      <c r="A45" s="830"/>
      <c r="B45" s="830"/>
      <c r="C45" s="1535" t="s">
        <v>1470</v>
      </c>
      <c r="D45" s="1535"/>
      <c r="E45" s="1535"/>
      <c r="F45" s="1535"/>
      <c r="G45" s="1535"/>
      <c r="H45" s="1535"/>
    </row>
    <row r="46" spans="1:8" ht="15.6">
      <c r="A46" s="769"/>
      <c r="B46" s="769"/>
      <c r="C46" s="769"/>
      <c r="D46" s="769"/>
      <c r="E46" s="769"/>
      <c r="F46" s="769"/>
      <c r="G46" s="769"/>
      <c r="H46" s="769"/>
    </row>
    <row r="47" spans="1:8" ht="15.6">
      <c r="A47" s="769"/>
      <c r="B47" s="769"/>
      <c r="C47" s="769"/>
      <c r="D47" s="769"/>
      <c r="E47" s="769"/>
      <c r="F47" s="769"/>
      <c r="G47" s="769"/>
      <c r="H47" s="769"/>
    </row>
    <row r="48" spans="1:8" ht="15.6">
      <c r="A48" s="1516" t="s">
        <v>3</v>
      </c>
      <c r="B48" s="1516" t="s">
        <v>4</v>
      </c>
      <c r="C48" s="1516" t="s">
        <v>5</v>
      </c>
      <c r="D48" s="1516" t="s">
        <v>6</v>
      </c>
      <c r="E48" s="1516" t="s">
        <v>7</v>
      </c>
      <c r="F48" s="770" t="s">
        <v>8</v>
      </c>
      <c r="G48" s="770" t="s">
        <v>9</v>
      </c>
      <c r="H48" s="770" t="s">
        <v>10</v>
      </c>
    </row>
    <row r="49" spans="1:8" ht="15.6">
      <c r="A49" s="1517"/>
      <c r="B49" s="1517"/>
      <c r="C49" s="1517"/>
      <c r="D49" s="1517"/>
      <c r="E49" s="1517"/>
      <c r="F49" s="771" t="s">
        <v>11</v>
      </c>
      <c r="G49" s="771" t="s">
        <v>11</v>
      </c>
      <c r="H49" s="771" t="s">
        <v>11</v>
      </c>
    </row>
    <row r="50" spans="1:8" ht="15.6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6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6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6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6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6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6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6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6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6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6">
      <c r="A60" s="790"/>
      <c r="B60" s="778"/>
      <c r="C60" s="779"/>
      <c r="D60" s="791"/>
      <c r="E60" s="780"/>
      <c r="F60" s="993"/>
      <c r="G60" s="989"/>
      <c r="H60" s="789"/>
    </row>
    <row r="61" spans="1:8" ht="15.6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6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6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6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6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6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6">
      <c r="A67" s="790"/>
      <c r="B67" s="778"/>
      <c r="C67" s="779"/>
      <c r="D67" s="780"/>
      <c r="E67" s="780"/>
      <c r="F67" s="989"/>
      <c r="G67" s="989"/>
      <c r="H67" s="789"/>
    </row>
    <row r="68" spans="1:8" ht="15.6">
      <c r="A68" s="790"/>
      <c r="B68" s="777"/>
      <c r="C68" s="788"/>
      <c r="D68" s="780"/>
      <c r="E68" s="780"/>
      <c r="F68" s="788"/>
      <c r="G68" s="788"/>
      <c r="H68" s="789"/>
    </row>
    <row r="69" spans="1:8" ht="15.6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6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6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6">
      <c r="A72" s="820"/>
      <c r="B72" s="821"/>
      <c r="C72" s="822"/>
      <c r="D72" s="822"/>
      <c r="E72" s="823"/>
      <c r="F72" s="819"/>
      <c r="G72" s="824"/>
      <c r="H72" s="827"/>
    </row>
    <row r="73" spans="1:8" ht="15.6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6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6">
      <c r="A75" s="49"/>
      <c r="B75" s="49"/>
      <c r="C75" s="49"/>
      <c r="D75" s="49"/>
      <c r="E75" s="49"/>
      <c r="F75" s="49"/>
      <c r="G75" s="49"/>
      <c r="H75" s="50"/>
    </row>
    <row r="76" spans="1:8" ht="18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7.399999999999999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6">
      <c r="A78" s="49"/>
      <c r="B78" s="49"/>
      <c r="C78" s="49"/>
      <c r="D78" s="49"/>
      <c r="E78" s="49"/>
      <c r="F78" s="49"/>
      <c r="G78" s="49"/>
      <c r="H78" s="50"/>
    </row>
    <row r="79" spans="1:8" ht="15.6">
      <c r="A79" s="51"/>
      <c r="B79" s="51"/>
      <c r="C79" s="51"/>
      <c r="D79" s="51"/>
      <c r="E79" s="51"/>
      <c r="F79" s="51"/>
      <c r="G79" s="1511" t="s">
        <v>1562</v>
      </c>
      <c r="H79" s="1511"/>
    </row>
    <row r="80" spans="1:8" ht="15.6">
      <c r="A80" s="1511" t="s">
        <v>31</v>
      </c>
      <c r="B80" s="1511"/>
      <c r="C80" s="1511" t="s">
        <v>32</v>
      </c>
      <c r="D80" s="1511"/>
      <c r="E80" s="1511"/>
      <c r="F80" s="51"/>
      <c r="G80" s="1511" t="s">
        <v>33</v>
      </c>
      <c r="H80" s="1511"/>
    </row>
    <row r="81" spans="1:8" ht="15.6">
      <c r="A81" s="51"/>
      <c r="B81" s="51"/>
      <c r="C81" s="51"/>
      <c r="D81" s="51"/>
      <c r="E81" s="51"/>
      <c r="F81" s="51"/>
      <c r="G81" s="51"/>
      <c r="H81" s="51"/>
    </row>
    <row r="82" spans="1:8" ht="15.6">
      <c r="A82" s="51"/>
      <c r="B82" s="51"/>
      <c r="C82" s="51"/>
      <c r="D82" s="51"/>
      <c r="E82" s="51"/>
      <c r="F82" s="51"/>
      <c r="G82" s="51"/>
      <c r="H82" s="51"/>
    </row>
    <row r="83" spans="1:8" ht="15.6">
      <c r="A83" s="51"/>
      <c r="B83" s="51"/>
      <c r="C83" s="51"/>
      <c r="D83" s="51"/>
      <c r="E83" s="51"/>
      <c r="F83" s="51"/>
      <c r="G83" s="51"/>
      <c r="H83" s="51"/>
    </row>
    <row r="84" spans="1:8" ht="15.6">
      <c r="A84" s="1512" t="s">
        <v>34</v>
      </c>
      <c r="B84" s="1512"/>
      <c r="C84" s="1512" t="s">
        <v>35</v>
      </c>
      <c r="D84" s="1512"/>
      <c r="E84" s="1512"/>
      <c r="F84" s="51"/>
      <c r="G84" s="1512" t="s">
        <v>36</v>
      </c>
      <c r="H84" s="1512"/>
    </row>
    <row r="85" spans="1:8" ht="15.6">
      <c r="A85" s="1511" t="s">
        <v>37</v>
      </c>
      <c r="B85" s="1511"/>
      <c r="C85" s="1511" t="s">
        <v>38</v>
      </c>
      <c r="D85" s="1511"/>
      <c r="E85" s="1511"/>
      <c r="F85" s="51"/>
      <c r="G85" s="1511" t="s">
        <v>39</v>
      </c>
      <c r="H85" s="1511"/>
    </row>
    <row r="86" spans="1:8" ht="15.6">
      <c r="A86" s="808"/>
      <c r="B86" s="808"/>
      <c r="C86" s="808"/>
      <c r="D86" s="808"/>
      <c r="E86" s="808"/>
      <c r="F86" s="808"/>
      <c r="G86" s="808"/>
      <c r="H86" s="808"/>
    </row>
    <row r="91" spans="1:8" ht="28.8">
      <c r="A91" s="597"/>
      <c r="B91" s="597"/>
      <c r="C91" s="1524" t="s">
        <v>235</v>
      </c>
      <c r="D91" s="1524"/>
      <c r="E91" s="1524"/>
      <c r="F91" s="1524"/>
      <c r="G91" s="1524"/>
      <c r="H91" s="1524"/>
    </row>
    <row r="92" spans="1:8" ht="28.8">
      <c r="A92" s="597"/>
      <c r="B92" s="597"/>
      <c r="C92" s="1524" t="s">
        <v>1420</v>
      </c>
      <c r="D92" s="1524"/>
      <c r="E92" s="1524"/>
      <c r="F92" s="1524"/>
      <c r="G92" s="1524"/>
      <c r="H92" s="1524"/>
    </row>
    <row r="93" spans="1:8" ht="21">
      <c r="A93" s="830"/>
      <c r="B93" s="830"/>
      <c r="C93" s="1536" t="s">
        <v>466</v>
      </c>
      <c r="D93" s="1536"/>
      <c r="E93" s="1536"/>
      <c r="F93" s="1536"/>
      <c r="G93" s="1536"/>
      <c r="H93" s="1536"/>
    </row>
    <row r="94" spans="1:8" ht="15.6">
      <c r="A94" s="769"/>
      <c r="B94" s="769"/>
      <c r="C94" s="769"/>
      <c r="D94" s="769"/>
      <c r="E94" s="769"/>
      <c r="F94" s="769"/>
      <c r="G94" s="769"/>
      <c r="H94" s="769"/>
    </row>
    <row r="95" spans="1:8" ht="15.6">
      <c r="A95" s="769"/>
      <c r="B95" s="769"/>
      <c r="C95" s="769"/>
      <c r="D95" s="769"/>
      <c r="E95" s="769"/>
      <c r="F95" s="769"/>
      <c r="G95" s="769"/>
      <c r="H95" s="769"/>
    </row>
    <row r="96" spans="1:8" ht="15.6">
      <c r="A96" s="1516" t="s">
        <v>3</v>
      </c>
      <c r="B96" s="1516" t="s">
        <v>4</v>
      </c>
      <c r="C96" s="1516" t="s">
        <v>5</v>
      </c>
      <c r="D96" s="1516" t="s">
        <v>6</v>
      </c>
      <c r="E96" s="1516" t="s">
        <v>7</v>
      </c>
      <c r="F96" s="770" t="s">
        <v>8</v>
      </c>
      <c r="G96" s="770" t="s">
        <v>9</v>
      </c>
      <c r="H96" s="770" t="s">
        <v>10</v>
      </c>
    </row>
    <row r="97" spans="1:8" ht="15.6">
      <c r="A97" s="1517"/>
      <c r="B97" s="1517"/>
      <c r="C97" s="1517"/>
      <c r="D97" s="1517"/>
      <c r="E97" s="1517"/>
      <c r="F97" s="771" t="s">
        <v>11</v>
      </c>
      <c r="G97" s="771" t="s">
        <v>11</v>
      </c>
      <c r="H97" s="771" t="s">
        <v>11</v>
      </c>
    </row>
    <row r="98" spans="1:8" ht="15.6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6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6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6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6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6">
      <c r="A103" s="790"/>
      <c r="B103" s="778"/>
      <c r="C103" s="779"/>
      <c r="D103" s="791"/>
      <c r="E103" s="780"/>
      <c r="F103" s="789"/>
      <c r="G103" s="788"/>
      <c r="H103" s="789"/>
    </row>
    <row r="104" spans="1:8" ht="15.6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6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6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6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6">
      <c r="A108" s="790"/>
      <c r="B108" s="778"/>
      <c r="C108" s="779"/>
      <c r="D108" s="780"/>
      <c r="E108" s="780"/>
      <c r="F108" s="788"/>
      <c r="G108" s="788"/>
      <c r="H108" s="789"/>
    </row>
    <row r="109" spans="1:8" ht="15.6">
      <c r="A109" s="790"/>
      <c r="B109" s="778"/>
      <c r="C109" s="779"/>
      <c r="D109" s="780"/>
      <c r="E109" s="780"/>
      <c r="F109" s="788"/>
      <c r="G109" s="788"/>
      <c r="H109" s="789"/>
    </row>
    <row r="110" spans="1:8" ht="15.6">
      <c r="A110" s="790"/>
      <c r="B110" s="778"/>
      <c r="C110" s="779"/>
      <c r="D110" s="780"/>
      <c r="E110" s="780"/>
      <c r="F110" s="788"/>
      <c r="G110" s="788"/>
      <c r="H110" s="789"/>
    </row>
    <row r="111" spans="1:8" ht="15.6">
      <c r="A111" s="790"/>
      <c r="B111" s="777"/>
      <c r="C111" s="788"/>
      <c r="D111" s="780"/>
      <c r="E111" s="780"/>
      <c r="F111" s="788"/>
      <c r="G111" s="788"/>
      <c r="H111" s="789"/>
    </row>
    <row r="112" spans="1:8" ht="15.6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6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6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6">
      <c r="A115" s="820"/>
      <c r="B115" s="821"/>
      <c r="C115" s="822"/>
      <c r="D115" s="822"/>
      <c r="E115" s="823"/>
      <c r="F115" s="819"/>
      <c r="G115" s="824"/>
      <c r="H115" s="827"/>
    </row>
    <row r="116" spans="1:8" ht="15.6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6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6">
      <c r="A118" s="49"/>
      <c r="B118" s="49"/>
      <c r="C118" s="49"/>
      <c r="D118" s="49"/>
      <c r="E118" s="49"/>
      <c r="F118" s="49"/>
      <c r="G118" s="49"/>
      <c r="H118" s="50"/>
    </row>
    <row r="119" spans="1:8" ht="18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7.399999999999999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6">
      <c r="A121" s="49"/>
      <c r="B121" s="49"/>
      <c r="C121" s="49"/>
      <c r="D121" s="49"/>
      <c r="E121" s="49"/>
      <c r="F121" s="49"/>
      <c r="G121" s="49"/>
      <c r="H121" s="50"/>
    </row>
    <row r="122" spans="1:8" ht="15.6">
      <c r="A122" s="51"/>
      <c r="B122" s="51"/>
      <c r="C122" s="51"/>
      <c r="D122" s="51"/>
      <c r="E122" s="51"/>
      <c r="F122" s="51"/>
      <c r="G122" s="1511" t="s">
        <v>1505</v>
      </c>
      <c r="H122" s="1511"/>
    </row>
    <row r="123" spans="1:8" ht="15.6">
      <c r="A123" s="1511" t="s">
        <v>31</v>
      </c>
      <c r="B123" s="1511"/>
      <c r="C123" s="1511" t="s">
        <v>32</v>
      </c>
      <c r="D123" s="1511"/>
      <c r="E123" s="1511"/>
      <c r="F123" s="51"/>
      <c r="G123" s="1511" t="s">
        <v>33</v>
      </c>
      <c r="H123" s="1511"/>
    </row>
    <row r="124" spans="1:8" ht="15.6">
      <c r="A124" s="51"/>
      <c r="B124" s="51"/>
      <c r="C124" s="51"/>
      <c r="D124" s="51"/>
      <c r="E124" s="51"/>
      <c r="F124" s="51"/>
      <c r="G124" s="51"/>
      <c r="H124" s="51"/>
    </row>
    <row r="125" spans="1:8" ht="15.6">
      <c r="A125" s="51"/>
      <c r="B125" s="51"/>
      <c r="C125" s="51"/>
      <c r="D125" s="51"/>
      <c r="E125" s="51"/>
      <c r="F125" s="51"/>
      <c r="G125" s="51"/>
      <c r="H125" s="51"/>
    </row>
    <row r="126" spans="1:8" ht="15.6">
      <c r="A126" s="51"/>
      <c r="B126" s="51"/>
      <c r="C126" s="51"/>
      <c r="D126" s="51"/>
      <c r="E126" s="51"/>
      <c r="F126" s="51"/>
      <c r="G126" s="51"/>
      <c r="H126" s="51"/>
    </row>
    <row r="127" spans="1:8" ht="15.6">
      <c r="A127" s="1512" t="s">
        <v>34</v>
      </c>
      <c r="B127" s="1512"/>
      <c r="C127" s="1512" t="s">
        <v>35</v>
      </c>
      <c r="D127" s="1512"/>
      <c r="E127" s="1512"/>
      <c r="F127" s="51"/>
      <c r="G127" s="1512" t="s">
        <v>36</v>
      </c>
      <c r="H127" s="1512"/>
    </row>
    <row r="128" spans="1:8" ht="15.6">
      <c r="A128" s="1511" t="s">
        <v>37</v>
      </c>
      <c r="B128" s="1511"/>
      <c r="C128" s="1511" t="s">
        <v>38</v>
      </c>
      <c r="D128" s="1511"/>
      <c r="E128" s="1511"/>
      <c r="F128" s="51"/>
      <c r="G128" s="1511" t="s">
        <v>39</v>
      </c>
      <c r="H128" s="1511"/>
    </row>
    <row r="129" spans="1:8" ht="15.6">
      <c r="A129" s="808"/>
      <c r="B129" s="808"/>
      <c r="C129" s="808"/>
      <c r="D129" s="808"/>
      <c r="E129" s="808"/>
      <c r="F129" s="808"/>
      <c r="G129" s="808"/>
      <c r="H129" s="808"/>
    </row>
    <row r="133" spans="1:8" ht="28.8">
      <c r="A133" s="597"/>
      <c r="B133" s="597"/>
      <c r="C133" s="1524" t="s">
        <v>235</v>
      </c>
      <c r="D133" s="1524"/>
      <c r="E133" s="1524"/>
      <c r="F133" s="1524"/>
      <c r="G133" s="1524"/>
      <c r="H133" s="1524"/>
    </row>
    <row r="134" spans="1:8" ht="28.8">
      <c r="A134" s="597"/>
      <c r="B134" s="597"/>
      <c r="C134" s="1524" t="s">
        <v>1400</v>
      </c>
      <c r="D134" s="1524"/>
      <c r="E134" s="1524"/>
      <c r="F134" s="1524"/>
      <c r="G134" s="1524"/>
      <c r="H134" s="1524"/>
    </row>
    <row r="135" spans="1:8" ht="21">
      <c r="A135" s="830"/>
      <c r="B135" s="830"/>
      <c r="C135" s="1536" t="s">
        <v>1399</v>
      </c>
      <c r="D135" s="1536"/>
      <c r="E135" s="1536"/>
      <c r="F135" s="1536"/>
      <c r="G135" s="1536"/>
      <c r="H135" s="1536"/>
    </row>
    <row r="136" spans="1:8" ht="15.6">
      <c r="A136" s="769"/>
      <c r="B136" s="769"/>
      <c r="C136" s="769"/>
      <c r="D136" s="769"/>
      <c r="E136" s="769"/>
      <c r="F136" s="769"/>
      <c r="G136" s="769"/>
      <c r="H136" s="769"/>
    </row>
    <row r="137" spans="1:8" ht="15.6">
      <c r="A137" s="769"/>
      <c r="B137" s="769"/>
      <c r="C137" s="769"/>
      <c r="D137" s="769"/>
      <c r="E137" s="769"/>
      <c r="F137" s="769"/>
      <c r="G137" s="769"/>
      <c r="H137" s="769"/>
    </row>
    <row r="138" spans="1:8" ht="15.6">
      <c r="A138" s="1516" t="s">
        <v>3</v>
      </c>
      <c r="B138" s="1516" t="s">
        <v>4</v>
      </c>
      <c r="C138" s="1516" t="s">
        <v>5</v>
      </c>
      <c r="D138" s="1516" t="s">
        <v>6</v>
      </c>
      <c r="E138" s="1516" t="s">
        <v>7</v>
      </c>
      <c r="F138" s="770" t="s">
        <v>8</v>
      </c>
      <c r="G138" s="770" t="s">
        <v>9</v>
      </c>
      <c r="H138" s="770" t="s">
        <v>10</v>
      </c>
    </row>
    <row r="139" spans="1:8" ht="15.6">
      <c r="A139" s="1517"/>
      <c r="B139" s="1517"/>
      <c r="C139" s="1517"/>
      <c r="D139" s="1517"/>
      <c r="E139" s="1517"/>
      <c r="F139" s="771" t="s">
        <v>11</v>
      </c>
      <c r="G139" s="771" t="s">
        <v>11</v>
      </c>
      <c r="H139" s="771" t="s">
        <v>11</v>
      </c>
    </row>
    <row r="140" spans="1:8" ht="15.6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6">
      <c r="A141" s="786"/>
      <c r="B141" s="787"/>
      <c r="C141" s="825"/>
      <c r="D141" s="778"/>
      <c r="E141" s="778"/>
      <c r="F141" s="778"/>
      <c r="G141" s="810"/>
      <c r="H141" s="789"/>
    </row>
    <row r="142" spans="1:8" ht="15.6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6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6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6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6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6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6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6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6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6">
      <c r="A151" s="790"/>
      <c r="B151" s="778"/>
      <c r="C151" s="779"/>
      <c r="D151" s="780"/>
      <c r="E151" s="780"/>
      <c r="F151" s="788"/>
      <c r="G151" s="788"/>
      <c r="H151" s="789"/>
    </row>
    <row r="152" spans="1:8" ht="15.6">
      <c r="A152" s="790"/>
      <c r="B152" s="777"/>
      <c r="C152" s="788"/>
      <c r="D152" s="780"/>
      <c r="E152" s="780"/>
      <c r="F152" s="788"/>
      <c r="G152" s="788"/>
      <c r="H152" s="789"/>
    </row>
    <row r="153" spans="1:8" ht="15.6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6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6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6">
      <c r="A156" s="820"/>
      <c r="B156" s="821"/>
      <c r="C156" s="822"/>
      <c r="D156" s="822"/>
      <c r="E156" s="823"/>
      <c r="F156" s="819"/>
      <c r="G156" s="824"/>
      <c r="H156" s="827"/>
    </row>
    <row r="157" spans="1:8" ht="15.6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6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6">
      <c r="A159" s="49"/>
      <c r="B159" s="49"/>
      <c r="C159" s="49"/>
      <c r="D159" s="49"/>
      <c r="E159" s="49"/>
      <c r="F159" s="49"/>
      <c r="G159" s="49"/>
      <c r="H159" s="50"/>
    </row>
    <row r="160" spans="1:8" ht="18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7.399999999999999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6">
      <c r="A162" s="49"/>
      <c r="B162" s="49"/>
      <c r="C162" s="49"/>
      <c r="D162" s="49"/>
      <c r="E162" s="49"/>
      <c r="F162" s="49"/>
      <c r="G162" s="49"/>
      <c r="H162" s="50"/>
    </row>
    <row r="163" spans="1:8" ht="15.6">
      <c r="A163" s="51"/>
      <c r="B163" s="51"/>
      <c r="C163" s="51"/>
      <c r="D163" s="51"/>
      <c r="E163" s="51"/>
      <c r="F163" s="51"/>
      <c r="G163" s="1511" t="s">
        <v>1505</v>
      </c>
      <c r="H163" s="1511"/>
    </row>
    <row r="164" spans="1:8" ht="15.6">
      <c r="A164" s="1511" t="s">
        <v>31</v>
      </c>
      <c r="B164" s="1511"/>
      <c r="C164" s="1511" t="s">
        <v>32</v>
      </c>
      <c r="D164" s="1511"/>
      <c r="E164" s="1511"/>
      <c r="F164" s="51"/>
      <c r="G164" s="1511" t="s">
        <v>33</v>
      </c>
      <c r="H164" s="1511"/>
    </row>
    <row r="165" spans="1:8" ht="15.6">
      <c r="A165" s="51"/>
      <c r="B165" s="51"/>
      <c r="C165" s="51"/>
      <c r="D165" s="51"/>
      <c r="E165" s="51"/>
      <c r="F165" s="51"/>
      <c r="G165" s="51"/>
      <c r="H165" s="51"/>
    </row>
    <row r="166" spans="1:8" ht="15.6">
      <c r="A166" s="51"/>
      <c r="B166" s="51"/>
      <c r="C166" s="51"/>
      <c r="D166" s="51"/>
      <c r="E166" s="51"/>
      <c r="F166" s="51"/>
      <c r="G166" s="51"/>
      <c r="H166" s="51"/>
    </row>
    <row r="167" spans="1:8" ht="15.6">
      <c r="A167" s="51"/>
      <c r="B167" s="51"/>
      <c r="C167" s="51"/>
      <c r="D167" s="51"/>
      <c r="E167" s="51"/>
      <c r="F167" s="51"/>
      <c r="G167" s="51"/>
      <c r="H167" s="51"/>
    </row>
    <row r="168" spans="1:8" ht="15.6">
      <c r="A168" s="1512" t="s">
        <v>34</v>
      </c>
      <c r="B168" s="1512"/>
      <c r="C168" s="1512" t="s">
        <v>35</v>
      </c>
      <c r="D168" s="1512"/>
      <c r="E168" s="1512"/>
      <c r="F168" s="51"/>
      <c r="G168" s="1512" t="s">
        <v>36</v>
      </c>
      <c r="H168" s="1512"/>
    </row>
    <row r="169" spans="1:8" ht="15.6">
      <c r="A169" s="1511" t="s">
        <v>37</v>
      </c>
      <c r="B169" s="1511"/>
      <c r="C169" s="1511" t="s">
        <v>38</v>
      </c>
      <c r="D169" s="1511"/>
      <c r="E169" s="1511"/>
      <c r="F169" s="51"/>
      <c r="G169" s="1511" t="s">
        <v>39</v>
      </c>
      <c r="H169" s="1511"/>
    </row>
    <row r="170" spans="1:8" ht="15.6">
      <c r="A170" s="808"/>
      <c r="B170" s="808"/>
      <c r="C170" s="808"/>
      <c r="D170" s="808"/>
      <c r="E170" s="808"/>
      <c r="F170" s="808"/>
      <c r="G170" s="808"/>
      <c r="H170" s="808"/>
    </row>
    <row r="175" spans="1:8" ht="28.8">
      <c r="A175" s="597"/>
      <c r="B175" s="597"/>
      <c r="C175" s="1524" t="s">
        <v>235</v>
      </c>
      <c r="D175" s="1524"/>
      <c r="E175" s="1524"/>
      <c r="F175" s="1524"/>
      <c r="G175" s="1524"/>
      <c r="H175" s="1524"/>
    </row>
    <row r="176" spans="1:8" ht="28.8">
      <c r="A176" s="597"/>
      <c r="B176" s="597"/>
      <c r="C176" s="1524" t="s">
        <v>1380</v>
      </c>
      <c r="D176" s="1524"/>
      <c r="E176" s="1524"/>
      <c r="F176" s="1524"/>
      <c r="G176" s="1524"/>
      <c r="H176" s="1524"/>
    </row>
    <row r="177" spans="1:8" ht="21">
      <c r="A177" s="830"/>
      <c r="B177" s="830"/>
      <c r="C177" s="1536" t="s">
        <v>311</v>
      </c>
      <c r="D177" s="1536"/>
      <c r="E177" s="1536"/>
      <c r="F177" s="1536"/>
      <c r="G177" s="1536"/>
      <c r="H177" s="1536"/>
    </row>
    <row r="178" spans="1:8" ht="15.6">
      <c r="A178" s="769"/>
      <c r="B178" s="769"/>
      <c r="C178" s="769"/>
      <c r="D178" s="769"/>
      <c r="E178" s="769"/>
      <c r="F178" s="769"/>
      <c r="G178" s="769"/>
      <c r="H178" s="769"/>
    </row>
    <row r="179" spans="1:8" ht="15.6">
      <c r="A179" s="769"/>
      <c r="B179" s="769"/>
      <c r="C179" s="769"/>
      <c r="D179" s="769"/>
      <c r="E179" s="769"/>
      <c r="F179" s="769"/>
      <c r="G179" s="769"/>
      <c r="H179" s="769"/>
    </row>
    <row r="180" spans="1:8" ht="15.6">
      <c r="A180" s="1516" t="s">
        <v>3</v>
      </c>
      <c r="B180" s="1516" t="s">
        <v>4</v>
      </c>
      <c r="C180" s="1516" t="s">
        <v>5</v>
      </c>
      <c r="D180" s="1516" t="s">
        <v>6</v>
      </c>
      <c r="E180" s="1516" t="s">
        <v>7</v>
      </c>
      <c r="F180" s="770" t="s">
        <v>8</v>
      </c>
      <c r="G180" s="770" t="s">
        <v>9</v>
      </c>
      <c r="H180" s="770" t="s">
        <v>10</v>
      </c>
    </row>
    <row r="181" spans="1:8" ht="15.6">
      <c r="A181" s="1517"/>
      <c r="B181" s="1517"/>
      <c r="C181" s="1517"/>
      <c r="D181" s="1517"/>
      <c r="E181" s="1517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6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6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6">
      <c r="A207" s="820"/>
      <c r="B207" s="821"/>
      <c r="C207" s="822"/>
      <c r="D207" s="822"/>
      <c r="E207" s="823"/>
      <c r="F207" s="819"/>
      <c r="G207" s="824"/>
      <c r="H207" s="827"/>
    </row>
    <row r="208" spans="1:8" ht="15.6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6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6">
      <c r="A210" s="49"/>
      <c r="B210" s="49"/>
      <c r="C210" s="49"/>
      <c r="D210" s="49"/>
      <c r="E210" s="49"/>
      <c r="F210" s="49"/>
      <c r="G210" s="49"/>
      <c r="H210" s="50"/>
    </row>
    <row r="211" spans="1:8" ht="18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7.399999999999999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6">
      <c r="A213" s="49"/>
      <c r="B213" s="49"/>
      <c r="C213" s="49"/>
      <c r="D213" s="49"/>
      <c r="E213" s="49"/>
      <c r="F213" s="49"/>
      <c r="G213" s="49"/>
      <c r="H213" s="50"/>
    </row>
    <row r="214" spans="1:8" ht="15.6">
      <c r="A214" s="51"/>
      <c r="B214" s="51"/>
      <c r="C214" s="51"/>
      <c r="D214" s="51"/>
      <c r="E214" s="51"/>
      <c r="F214" s="51"/>
      <c r="G214" s="1511" t="s">
        <v>1505</v>
      </c>
      <c r="H214" s="1511"/>
    </row>
    <row r="215" spans="1:8" ht="15.6">
      <c r="A215" s="1511" t="s">
        <v>31</v>
      </c>
      <c r="B215" s="1511"/>
      <c r="C215" s="1511" t="s">
        <v>32</v>
      </c>
      <c r="D215" s="1511"/>
      <c r="E215" s="1511"/>
      <c r="F215" s="51"/>
      <c r="G215" s="1511" t="s">
        <v>33</v>
      </c>
      <c r="H215" s="1511"/>
    </row>
    <row r="216" spans="1:8" ht="15.6">
      <c r="A216" s="51"/>
      <c r="B216" s="51"/>
      <c r="C216" s="51"/>
      <c r="D216" s="51"/>
      <c r="E216" s="51"/>
      <c r="F216" s="51"/>
      <c r="G216" s="51"/>
      <c r="H216" s="51"/>
    </row>
    <row r="217" spans="1:8" ht="15.6">
      <c r="A217" s="51"/>
      <c r="B217" s="51"/>
      <c r="C217" s="51"/>
      <c r="D217" s="51"/>
      <c r="E217" s="51"/>
      <c r="F217" s="51"/>
      <c r="G217" s="51"/>
      <c r="H217" s="51"/>
    </row>
    <row r="218" spans="1:8" ht="15.6">
      <c r="A218" s="51"/>
      <c r="B218" s="51"/>
      <c r="C218" s="51"/>
      <c r="D218" s="51"/>
      <c r="E218" s="51"/>
      <c r="F218" s="51"/>
      <c r="G218" s="51"/>
      <c r="H218" s="51"/>
    </row>
    <row r="219" spans="1:8" ht="15.6">
      <c r="A219" s="1512" t="s">
        <v>34</v>
      </c>
      <c r="B219" s="1512"/>
      <c r="C219" s="1512" t="s">
        <v>35</v>
      </c>
      <c r="D219" s="1512"/>
      <c r="E219" s="1512"/>
      <c r="F219" s="51"/>
      <c r="G219" s="1512" t="s">
        <v>36</v>
      </c>
      <c r="H219" s="1512"/>
    </row>
    <row r="220" spans="1:8" ht="15.6">
      <c r="A220" s="1511" t="s">
        <v>37</v>
      </c>
      <c r="B220" s="1511"/>
      <c r="C220" s="1511" t="s">
        <v>38</v>
      </c>
      <c r="D220" s="1511"/>
      <c r="E220" s="1511"/>
      <c r="F220" s="51"/>
      <c r="G220" s="1511" t="s">
        <v>39</v>
      </c>
      <c r="H220" s="1511"/>
    </row>
    <row r="221" spans="1:8" ht="15.6">
      <c r="A221" s="808"/>
      <c r="B221" s="808"/>
      <c r="C221" s="808"/>
      <c r="D221" s="808"/>
      <c r="E221" s="808"/>
      <c r="F221" s="808"/>
      <c r="G221" s="808"/>
      <c r="H221" s="808"/>
    </row>
    <row r="222" spans="1:8" ht="28.8">
      <c r="A222" s="597"/>
      <c r="B222" s="597"/>
      <c r="C222" s="1524" t="s">
        <v>235</v>
      </c>
      <c r="D222" s="1524"/>
      <c r="E222" s="1524"/>
      <c r="F222" s="1524"/>
      <c r="G222" s="1524"/>
      <c r="H222" s="1524"/>
    </row>
    <row r="223" spans="1:8" ht="28.8">
      <c r="A223" s="597"/>
      <c r="B223" s="597"/>
      <c r="C223" s="1524" t="s">
        <v>1366</v>
      </c>
      <c r="D223" s="1524"/>
      <c r="E223" s="1524"/>
      <c r="F223" s="1524"/>
      <c r="G223" s="1524"/>
      <c r="H223" s="1524"/>
    </row>
    <row r="224" spans="1:8" ht="21">
      <c r="A224" s="830"/>
      <c r="B224" s="830"/>
      <c r="C224" s="1536" t="s">
        <v>1367</v>
      </c>
      <c r="D224" s="1536"/>
      <c r="E224" s="1536"/>
      <c r="F224" s="1536"/>
      <c r="G224" s="1536"/>
      <c r="H224" s="1536"/>
    </row>
    <row r="225" spans="1:8" ht="15.6">
      <c r="A225" s="769"/>
      <c r="B225" s="769"/>
      <c r="C225" s="769"/>
      <c r="D225" s="769"/>
      <c r="E225" s="769"/>
      <c r="F225" s="769"/>
      <c r="G225" s="769"/>
      <c r="H225" s="769"/>
    </row>
    <row r="226" spans="1:8" ht="15.6">
      <c r="A226" s="769"/>
      <c r="B226" s="769"/>
      <c r="C226" s="769"/>
      <c r="D226" s="769"/>
      <c r="E226" s="769"/>
      <c r="F226" s="769"/>
      <c r="G226" s="769"/>
      <c r="H226" s="769"/>
    </row>
    <row r="227" spans="1:8" ht="15.6">
      <c r="A227" s="1516" t="s">
        <v>3</v>
      </c>
      <c r="B227" s="1516" t="s">
        <v>4</v>
      </c>
      <c r="C227" s="1516" t="s">
        <v>5</v>
      </c>
      <c r="D227" s="1516" t="s">
        <v>6</v>
      </c>
      <c r="E227" s="1516" t="s">
        <v>7</v>
      </c>
      <c r="F227" s="770" t="s">
        <v>8</v>
      </c>
      <c r="G227" s="770" t="s">
        <v>9</v>
      </c>
      <c r="H227" s="770" t="s">
        <v>10</v>
      </c>
    </row>
    <row r="228" spans="1:8" ht="15.6">
      <c r="A228" s="1517"/>
      <c r="B228" s="1517"/>
      <c r="C228" s="1517"/>
      <c r="D228" s="1517"/>
      <c r="E228" s="1517"/>
      <c r="F228" s="771" t="s">
        <v>11</v>
      </c>
      <c r="G228" s="771" t="s">
        <v>11</v>
      </c>
      <c r="H228" s="771" t="s">
        <v>11</v>
      </c>
    </row>
    <row r="229" spans="1:8" ht="15.6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">
      <c r="A235" s="777"/>
      <c r="B235" s="778"/>
      <c r="C235" s="779"/>
      <c r="D235" s="780"/>
      <c r="E235" s="780"/>
      <c r="F235" s="781"/>
      <c r="G235" s="781"/>
      <c r="H235" s="809"/>
    </row>
    <row r="236" spans="1:8" ht="15.6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6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6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6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6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6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6">
      <c r="A242" s="790"/>
      <c r="B242" s="778"/>
      <c r="C242" s="779"/>
      <c r="D242" s="780"/>
      <c r="E242" s="780"/>
      <c r="F242" s="788"/>
      <c r="G242" s="788"/>
      <c r="H242" s="789"/>
    </row>
    <row r="243" spans="1:8" ht="15.6">
      <c r="A243" s="790"/>
      <c r="B243" s="777"/>
      <c r="C243" s="788"/>
      <c r="D243" s="780"/>
      <c r="E243" s="780"/>
      <c r="F243" s="788"/>
      <c r="G243" s="788"/>
      <c r="H243" s="789"/>
    </row>
    <row r="244" spans="1:8" ht="15.6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6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6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6">
      <c r="A247" s="820"/>
      <c r="B247" s="821"/>
      <c r="C247" s="822"/>
      <c r="D247" s="822"/>
      <c r="E247" s="823"/>
      <c r="F247" s="819"/>
      <c r="G247" s="824"/>
      <c r="H247" s="827"/>
    </row>
    <row r="248" spans="1:8" ht="15.6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6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6">
      <c r="A250" s="49"/>
      <c r="B250" s="49"/>
      <c r="C250" s="49"/>
      <c r="D250" s="49"/>
      <c r="E250" s="49"/>
      <c r="F250" s="49"/>
      <c r="G250" s="49"/>
      <c r="H250" s="50"/>
    </row>
    <row r="251" spans="1:8" ht="18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6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6">
      <c r="A253" s="49"/>
      <c r="B253" s="49"/>
      <c r="C253" s="49"/>
      <c r="D253" s="49"/>
      <c r="E253" s="49"/>
      <c r="F253" s="49"/>
      <c r="G253" s="49"/>
      <c r="H253" s="50"/>
    </row>
    <row r="254" spans="1:8" ht="15.6">
      <c r="A254" s="51"/>
      <c r="B254" s="51"/>
      <c r="C254" s="51"/>
      <c r="D254" s="51"/>
      <c r="E254" s="51"/>
      <c r="F254" s="51"/>
      <c r="G254" s="1511" t="s">
        <v>1351</v>
      </c>
      <c r="H254" s="1511"/>
    </row>
    <row r="255" spans="1:8" ht="15.6">
      <c r="A255" s="1511" t="s">
        <v>31</v>
      </c>
      <c r="B255" s="1511"/>
      <c r="C255" s="1511" t="s">
        <v>32</v>
      </c>
      <c r="D255" s="1511"/>
      <c r="E255" s="1511"/>
      <c r="F255" s="51"/>
      <c r="G255" s="1511" t="s">
        <v>33</v>
      </c>
      <c r="H255" s="1511"/>
    </row>
    <row r="256" spans="1:8" ht="15.6">
      <c r="A256" s="51"/>
      <c r="B256" s="51"/>
      <c r="C256" s="51"/>
      <c r="D256" s="51"/>
      <c r="E256" s="51"/>
      <c r="F256" s="51"/>
      <c r="G256" s="51"/>
      <c r="H256" s="51"/>
    </row>
    <row r="257" spans="1:8" ht="15.6">
      <c r="A257" s="51"/>
      <c r="B257" s="51"/>
      <c r="C257" s="51"/>
      <c r="D257" s="51"/>
      <c r="E257" s="51"/>
      <c r="F257" s="51"/>
      <c r="G257" s="51"/>
      <c r="H257" s="51"/>
    </row>
    <row r="258" spans="1:8" ht="15.6">
      <c r="A258" s="51"/>
      <c r="B258" s="51"/>
      <c r="C258" s="51"/>
      <c r="D258" s="51"/>
      <c r="E258" s="51"/>
      <c r="F258" s="51"/>
      <c r="G258" s="51"/>
      <c r="H258" s="51"/>
    </row>
    <row r="259" spans="1:8" ht="15.6">
      <c r="A259" s="1512" t="s">
        <v>34</v>
      </c>
      <c r="B259" s="1512"/>
      <c r="C259" s="1512" t="s">
        <v>35</v>
      </c>
      <c r="D259" s="1512"/>
      <c r="E259" s="1512"/>
      <c r="F259" s="51"/>
      <c r="G259" s="1512" t="s">
        <v>36</v>
      </c>
      <c r="H259" s="1512"/>
    </row>
    <row r="260" spans="1:8" ht="15.6">
      <c r="A260" s="1511" t="s">
        <v>37</v>
      </c>
      <c r="B260" s="1511"/>
      <c r="C260" s="1511" t="s">
        <v>38</v>
      </c>
      <c r="D260" s="1511"/>
      <c r="E260" s="1511"/>
      <c r="F260" s="51"/>
      <c r="G260" s="1511" t="s">
        <v>39</v>
      </c>
      <c r="H260" s="1511"/>
    </row>
    <row r="261" spans="1:8" ht="15.6">
      <c r="A261" s="808"/>
      <c r="B261" s="808"/>
      <c r="C261" s="808"/>
      <c r="D261" s="808"/>
      <c r="E261" s="808"/>
      <c r="F261" s="808"/>
      <c r="G261" s="808"/>
      <c r="H261" s="808"/>
    </row>
    <row r="262" spans="1:8" ht="28.8">
      <c r="A262" s="597"/>
      <c r="B262" s="597"/>
      <c r="C262" s="1524" t="s">
        <v>235</v>
      </c>
      <c r="D262" s="1524"/>
      <c r="E262" s="1524"/>
      <c r="F262" s="1524"/>
      <c r="G262" s="1524"/>
      <c r="H262" s="1524"/>
    </row>
    <row r="263" spans="1:8" ht="28.8">
      <c r="A263" s="597"/>
      <c r="B263" s="597"/>
      <c r="C263" s="1524" t="s">
        <v>1353</v>
      </c>
      <c r="D263" s="1524"/>
      <c r="E263" s="1524"/>
      <c r="F263" s="1524"/>
      <c r="G263" s="1524"/>
      <c r="H263" s="1524"/>
    </row>
    <row r="264" spans="1:8" ht="21">
      <c r="A264" s="830"/>
      <c r="B264" s="830"/>
      <c r="C264" s="1536" t="s">
        <v>1354</v>
      </c>
      <c r="D264" s="1536"/>
      <c r="E264" s="1536"/>
      <c r="F264" s="1536"/>
      <c r="G264" s="1536"/>
      <c r="H264" s="1536"/>
    </row>
    <row r="265" spans="1:8" ht="15.6">
      <c r="A265" s="769"/>
      <c r="B265" s="769"/>
      <c r="C265" s="769"/>
      <c r="D265" s="769"/>
      <c r="E265" s="769"/>
      <c r="F265" s="769"/>
      <c r="G265" s="769"/>
      <c r="H265" s="769"/>
    </row>
    <row r="266" spans="1:8" ht="15.6">
      <c r="A266" s="769"/>
      <c r="B266" s="769"/>
      <c r="C266" s="769"/>
      <c r="D266" s="769"/>
      <c r="E266" s="769"/>
      <c r="F266" s="769"/>
      <c r="G266" s="769"/>
      <c r="H266" s="769"/>
    </row>
    <row r="267" spans="1:8" ht="15.6">
      <c r="A267" s="1516" t="s">
        <v>3</v>
      </c>
      <c r="B267" s="1516" t="s">
        <v>4</v>
      </c>
      <c r="C267" s="1516" t="s">
        <v>5</v>
      </c>
      <c r="D267" s="1516" t="s">
        <v>6</v>
      </c>
      <c r="E267" s="1516" t="s">
        <v>7</v>
      </c>
      <c r="F267" s="770" t="s">
        <v>8</v>
      </c>
      <c r="G267" s="770" t="s">
        <v>9</v>
      </c>
      <c r="H267" s="770" t="s">
        <v>10</v>
      </c>
    </row>
    <row r="268" spans="1:8" ht="15.6">
      <c r="A268" s="1517"/>
      <c r="B268" s="1517"/>
      <c r="C268" s="1517"/>
      <c r="D268" s="1517"/>
      <c r="E268" s="1517"/>
      <c r="F268" s="771" t="s">
        <v>11</v>
      </c>
      <c r="G268" s="771" t="s">
        <v>11</v>
      </c>
      <c r="H268" s="771" t="s">
        <v>11</v>
      </c>
    </row>
    <row r="269" spans="1:8" ht="15.6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6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6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6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6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6">
      <c r="A277" s="790"/>
      <c r="B277" s="778"/>
      <c r="C277" s="779"/>
      <c r="D277" s="780"/>
      <c r="E277" s="780"/>
      <c r="F277" s="789"/>
      <c r="G277" s="788"/>
      <c r="H277" s="789"/>
    </row>
    <row r="278" spans="1:8" ht="15.6">
      <c r="A278" s="790"/>
      <c r="B278" s="777"/>
      <c r="C278" s="788"/>
      <c r="D278" s="780"/>
      <c r="E278" s="780"/>
      <c r="F278" s="788"/>
      <c r="G278" s="788"/>
      <c r="H278" s="789"/>
    </row>
    <row r="279" spans="1:8" ht="15.6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6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6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6">
      <c r="A282" s="820"/>
      <c r="B282" s="821"/>
      <c r="C282" s="822"/>
      <c r="D282" s="822"/>
      <c r="E282" s="823"/>
      <c r="F282" s="819"/>
      <c r="G282" s="824"/>
      <c r="H282" s="827"/>
    </row>
    <row r="283" spans="1:8" ht="15.6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6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6">
      <c r="A285" s="49"/>
      <c r="B285" s="49"/>
      <c r="C285" s="49"/>
      <c r="D285" s="49"/>
      <c r="E285" s="49"/>
      <c r="F285" s="49"/>
      <c r="G285" s="49"/>
      <c r="H285" s="50"/>
    </row>
    <row r="286" spans="1:8" ht="18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6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6">
      <c r="A288" s="49"/>
      <c r="B288" s="49"/>
      <c r="C288" s="49"/>
      <c r="D288" s="49"/>
      <c r="E288" s="49"/>
      <c r="F288" s="49"/>
      <c r="G288" s="49"/>
      <c r="H288" s="50"/>
    </row>
    <row r="289" spans="1:8" ht="15.6">
      <c r="A289" s="51"/>
      <c r="B289" s="51"/>
      <c r="C289" s="51"/>
      <c r="D289" s="51"/>
      <c r="E289" s="51"/>
      <c r="F289" s="51"/>
      <c r="G289" s="1511" t="s">
        <v>1395</v>
      </c>
      <c r="H289" s="1511"/>
    </row>
    <row r="290" spans="1:8" ht="15.6">
      <c r="A290" s="1511" t="s">
        <v>31</v>
      </c>
      <c r="B290" s="1511"/>
      <c r="C290" s="1511" t="s">
        <v>32</v>
      </c>
      <c r="D290" s="1511"/>
      <c r="E290" s="1511"/>
      <c r="F290" s="51"/>
      <c r="G290" s="1511" t="s">
        <v>33</v>
      </c>
      <c r="H290" s="1511"/>
    </row>
    <row r="291" spans="1:8" ht="15.6">
      <c r="A291" s="51"/>
      <c r="B291" s="51"/>
      <c r="C291" s="51"/>
      <c r="D291" s="51"/>
      <c r="E291" s="51"/>
      <c r="F291" s="51"/>
      <c r="G291" s="51"/>
      <c r="H291" s="51"/>
    </row>
    <row r="292" spans="1:8" ht="15.6">
      <c r="A292" s="51"/>
      <c r="B292" s="51"/>
      <c r="C292" s="51"/>
      <c r="D292" s="51"/>
      <c r="E292" s="51"/>
      <c r="F292" s="51"/>
      <c r="G292" s="51"/>
      <c r="H292" s="51"/>
    </row>
    <row r="293" spans="1:8" ht="15.6">
      <c r="A293" s="51"/>
      <c r="B293" s="51"/>
      <c r="C293" s="51"/>
      <c r="D293" s="51"/>
      <c r="E293" s="51"/>
      <c r="F293" s="51"/>
      <c r="G293" s="51"/>
      <c r="H293" s="51"/>
    </row>
    <row r="294" spans="1:8" ht="15.6">
      <c r="A294" s="1512" t="s">
        <v>34</v>
      </c>
      <c r="B294" s="1512"/>
      <c r="C294" s="1512" t="s">
        <v>35</v>
      </c>
      <c r="D294" s="1512"/>
      <c r="E294" s="1512"/>
      <c r="F294" s="51"/>
      <c r="G294" s="1512" t="s">
        <v>36</v>
      </c>
      <c r="H294" s="1512"/>
    </row>
    <row r="295" spans="1:8" ht="15.6">
      <c r="A295" s="1511" t="s">
        <v>37</v>
      </c>
      <c r="B295" s="1511"/>
      <c r="C295" s="1511" t="s">
        <v>38</v>
      </c>
      <c r="D295" s="1511"/>
      <c r="E295" s="1511"/>
      <c r="F295" s="51"/>
      <c r="G295" s="1511" t="s">
        <v>39</v>
      </c>
      <c r="H295" s="1511"/>
    </row>
    <row r="296" spans="1:8" ht="15.6">
      <c r="A296" s="808"/>
      <c r="B296" s="808"/>
      <c r="C296" s="808"/>
      <c r="D296" s="808"/>
      <c r="E296" s="808"/>
      <c r="F296" s="808"/>
      <c r="G296" s="808"/>
      <c r="H296" s="808"/>
    </row>
    <row r="297" spans="1:8" ht="28.8">
      <c r="A297" s="597"/>
      <c r="B297" s="597"/>
      <c r="C297" s="1524" t="s">
        <v>235</v>
      </c>
      <c r="D297" s="1524"/>
      <c r="E297" s="1524"/>
      <c r="F297" s="1524"/>
      <c r="G297" s="1524"/>
      <c r="H297" s="1524"/>
    </row>
    <row r="298" spans="1:8" ht="28.8">
      <c r="A298" s="597"/>
      <c r="B298" s="597"/>
      <c r="C298" s="1524" t="s">
        <v>1340</v>
      </c>
      <c r="D298" s="1524"/>
      <c r="E298" s="1524"/>
      <c r="F298" s="1524"/>
      <c r="G298" s="1524"/>
      <c r="H298" s="1524"/>
    </row>
    <row r="299" spans="1:8" ht="21">
      <c r="A299" s="830"/>
      <c r="B299" s="830"/>
      <c r="C299" s="1536" t="s">
        <v>259</v>
      </c>
      <c r="D299" s="1536"/>
      <c r="E299" s="1536"/>
      <c r="F299" s="1536"/>
      <c r="G299" s="1536"/>
      <c r="H299" s="1536"/>
    </row>
    <row r="300" spans="1:8" ht="15.6">
      <c r="A300" s="769"/>
      <c r="B300" s="769"/>
      <c r="C300" s="769"/>
      <c r="D300" s="769"/>
      <c r="E300" s="769"/>
      <c r="F300" s="769"/>
      <c r="G300" s="769"/>
      <c r="H300" s="769"/>
    </row>
    <row r="301" spans="1:8" ht="15.6">
      <c r="A301" s="769"/>
      <c r="B301" s="769"/>
      <c r="C301" s="769"/>
      <c r="D301" s="769"/>
      <c r="E301" s="769"/>
      <c r="F301" s="769"/>
      <c r="G301" s="769"/>
      <c r="H301" s="769"/>
    </row>
    <row r="302" spans="1:8" ht="15.6">
      <c r="A302" s="1516" t="s">
        <v>3</v>
      </c>
      <c r="B302" s="1516" t="s">
        <v>4</v>
      </c>
      <c r="C302" s="1516" t="s">
        <v>5</v>
      </c>
      <c r="D302" s="1516" t="s">
        <v>6</v>
      </c>
      <c r="E302" s="1516" t="s">
        <v>7</v>
      </c>
      <c r="F302" s="770" t="s">
        <v>8</v>
      </c>
      <c r="G302" s="770" t="s">
        <v>9</v>
      </c>
      <c r="H302" s="770" t="s">
        <v>10</v>
      </c>
    </row>
    <row r="303" spans="1:8" ht="15.6">
      <c r="A303" s="1517"/>
      <c r="B303" s="1517"/>
      <c r="C303" s="1517"/>
      <c r="D303" s="1517"/>
      <c r="E303" s="1517"/>
      <c r="F303" s="771" t="s">
        <v>11</v>
      </c>
      <c r="G303" s="771" t="s">
        <v>11</v>
      </c>
      <c r="H303" s="771" t="s">
        <v>11</v>
      </c>
    </row>
    <row r="304" spans="1:8" ht="15.6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6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6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6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6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6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6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6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6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6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6">
      <c r="A320" s="790"/>
      <c r="B320" s="777"/>
      <c r="C320" s="788"/>
      <c r="D320" s="780"/>
      <c r="E320" s="780"/>
      <c r="F320" s="788"/>
      <c r="G320" s="788"/>
      <c r="H320" s="789"/>
    </row>
    <row r="321" spans="1:8" ht="15.6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6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6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6">
      <c r="A324" s="820"/>
      <c r="B324" s="821"/>
      <c r="C324" s="822"/>
      <c r="D324" s="822"/>
      <c r="E324" s="823"/>
      <c r="F324" s="819"/>
      <c r="G324" s="824"/>
      <c r="H324" s="827"/>
    </row>
    <row r="325" spans="1:8" ht="15.6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6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6">
      <c r="A327" s="49"/>
      <c r="B327" s="49"/>
      <c r="C327" s="49"/>
      <c r="D327" s="49"/>
      <c r="E327" s="49"/>
      <c r="F327" s="49"/>
      <c r="G327" s="49"/>
      <c r="H327" s="50"/>
    </row>
    <row r="328" spans="1:8" ht="18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6">
      <c r="A330" s="49"/>
      <c r="B330" s="49"/>
      <c r="C330" s="49"/>
      <c r="D330" s="49"/>
      <c r="E330" s="49"/>
      <c r="F330" s="49"/>
      <c r="G330" s="49"/>
      <c r="H330" s="50"/>
    </row>
    <row r="331" spans="1:8" ht="15.6">
      <c r="A331" s="51"/>
      <c r="B331" s="51"/>
      <c r="C331" s="51"/>
      <c r="D331" s="51"/>
      <c r="E331" s="51"/>
      <c r="F331" s="51"/>
      <c r="G331" s="1511" t="s">
        <v>1395</v>
      </c>
      <c r="H331" s="1511"/>
    </row>
    <row r="332" spans="1:8" ht="15.6">
      <c r="A332" s="1511" t="s">
        <v>31</v>
      </c>
      <c r="B332" s="1511"/>
      <c r="C332" s="1511" t="s">
        <v>32</v>
      </c>
      <c r="D332" s="1511"/>
      <c r="E332" s="1511"/>
      <c r="F332" s="51"/>
      <c r="G332" s="1511" t="s">
        <v>33</v>
      </c>
      <c r="H332" s="1511"/>
    </row>
    <row r="333" spans="1:8" ht="15.6">
      <c r="A333" s="51"/>
      <c r="B333" s="51"/>
      <c r="C333" s="51"/>
      <c r="D333" s="51"/>
      <c r="E333" s="51"/>
      <c r="F333" s="51"/>
      <c r="G333" s="51"/>
      <c r="H333" s="51"/>
    </row>
    <row r="334" spans="1:8" ht="15.6">
      <c r="A334" s="51"/>
      <c r="B334" s="51"/>
      <c r="C334" s="51"/>
      <c r="D334" s="51"/>
      <c r="E334" s="51"/>
      <c r="F334" s="51"/>
      <c r="G334" s="51"/>
      <c r="H334" s="51"/>
    </row>
    <row r="335" spans="1:8" ht="15.6">
      <c r="A335" s="51"/>
      <c r="B335" s="51"/>
      <c r="C335" s="51"/>
      <c r="D335" s="51"/>
      <c r="E335" s="51"/>
      <c r="F335" s="51"/>
      <c r="G335" s="51"/>
      <c r="H335" s="51"/>
    </row>
    <row r="336" spans="1:8" ht="15.6">
      <c r="A336" s="1512" t="s">
        <v>34</v>
      </c>
      <c r="B336" s="1512"/>
      <c r="C336" s="1512" t="s">
        <v>35</v>
      </c>
      <c r="D336" s="1512"/>
      <c r="E336" s="1512"/>
      <c r="F336" s="51"/>
      <c r="G336" s="1512" t="s">
        <v>36</v>
      </c>
      <c r="H336" s="1512"/>
    </row>
    <row r="337" spans="1:14" ht="15.6">
      <c r="A337" s="1511" t="s">
        <v>37</v>
      </c>
      <c r="B337" s="1511"/>
      <c r="C337" s="1511" t="s">
        <v>38</v>
      </c>
      <c r="D337" s="1511"/>
      <c r="E337" s="1511"/>
      <c r="F337" s="51"/>
      <c r="G337" s="1511" t="s">
        <v>39</v>
      </c>
      <c r="H337" s="1511"/>
    </row>
    <row r="338" spans="1:14" ht="15.6">
      <c r="A338" s="808"/>
      <c r="B338" s="808"/>
      <c r="C338" s="808"/>
      <c r="D338" s="808"/>
      <c r="E338" s="808"/>
      <c r="F338" s="808"/>
      <c r="G338" s="808"/>
      <c r="H338" s="808"/>
    </row>
    <row r="339" spans="1:14" ht="28.8">
      <c r="A339" s="597"/>
      <c r="B339" s="597"/>
      <c r="C339" s="1524" t="s">
        <v>235</v>
      </c>
      <c r="D339" s="1524"/>
      <c r="E339" s="1524"/>
      <c r="F339" s="1524"/>
      <c r="G339" s="1524"/>
      <c r="H339" s="1524"/>
    </row>
    <row r="340" spans="1:14" ht="28.8">
      <c r="A340" s="597"/>
      <c r="B340" s="597"/>
      <c r="C340" s="1524" t="s">
        <v>1331</v>
      </c>
      <c r="D340" s="1524"/>
      <c r="E340" s="1524"/>
      <c r="F340" s="1524"/>
      <c r="G340" s="1524"/>
      <c r="H340" s="1524"/>
    </row>
    <row r="341" spans="1:14" ht="21">
      <c r="A341" s="830"/>
      <c r="B341" s="830"/>
      <c r="C341" s="1536" t="s">
        <v>887</v>
      </c>
      <c r="D341" s="1536"/>
      <c r="E341" s="1536"/>
      <c r="F341" s="1536"/>
      <c r="G341" s="1536"/>
      <c r="H341" s="1536"/>
    </row>
    <row r="342" spans="1:14" ht="15.6">
      <c r="A342" s="769"/>
      <c r="B342" s="769"/>
      <c r="C342" s="769"/>
      <c r="D342" s="769"/>
      <c r="E342" s="769"/>
      <c r="F342" s="769"/>
      <c r="G342" s="769"/>
      <c r="H342" s="769"/>
    </row>
    <row r="343" spans="1:14" ht="15.6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6">
      <c r="A344" s="1516" t="s">
        <v>3</v>
      </c>
      <c r="B344" s="1516" t="s">
        <v>4</v>
      </c>
      <c r="C344" s="1516" t="s">
        <v>5</v>
      </c>
      <c r="D344" s="1516" t="s">
        <v>6</v>
      </c>
      <c r="E344" s="1516" t="s">
        <v>7</v>
      </c>
      <c r="F344" s="770" t="s">
        <v>8</v>
      </c>
      <c r="G344" s="770" t="s">
        <v>9</v>
      </c>
      <c r="H344" s="770" t="s">
        <v>10</v>
      </c>
    </row>
    <row r="345" spans="1:14" ht="15.6">
      <c r="A345" s="1517"/>
      <c r="B345" s="1517"/>
      <c r="C345" s="1517"/>
      <c r="D345" s="1517"/>
      <c r="E345" s="1517"/>
      <c r="F345" s="771" t="s">
        <v>11</v>
      </c>
      <c r="G345" s="771" t="s">
        <v>11</v>
      </c>
      <c r="H345" s="771" t="s">
        <v>11</v>
      </c>
    </row>
    <row r="346" spans="1:14" ht="15.6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6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6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6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6">
      <c r="A356" s="790"/>
      <c r="B356" s="777"/>
      <c r="C356" s="779"/>
      <c r="D356" s="780"/>
      <c r="E356" s="780"/>
      <c r="F356" s="788"/>
      <c r="G356" s="788"/>
      <c r="H356" s="789"/>
    </row>
    <row r="357" spans="1:8" ht="15.6">
      <c r="A357" s="790"/>
      <c r="B357" s="777"/>
      <c r="C357" s="779"/>
      <c r="D357" s="780"/>
      <c r="E357" s="780"/>
      <c r="F357" s="789"/>
      <c r="G357" s="788"/>
      <c r="H357" s="789"/>
    </row>
    <row r="358" spans="1:8" ht="15.6">
      <c r="A358" s="790"/>
      <c r="B358" s="777"/>
      <c r="C358" s="792"/>
      <c r="D358" s="780"/>
      <c r="E358" s="780"/>
      <c r="F358" s="789"/>
      <c r="G358" s="788"/>
      <c r="H358" s="789"/>
    </row>
    <row r="359" spans="1:8" ht="15.6">
      <c r="A359" s="790"/>
      <c r="B359" s="777"/>
      <c r="C359" s="792"/>
      <c r="D359" s="780"/>
      <c r="E359" s="780"/>
      <c r="F359" s="788"/>
      <c r="G359" s="788"/>
      <c r="H359" s="810"/>
    </row>
    <row r="360" spans="1:8" ht="15.6">
      <c r="A360" s="790"/>
      <c r="B360" s="777"/>
      <c r="C360" s="788"/>
      <c r="D360" s="780"/>
      <c r="E360" s="780"/>
      <c r="F360" s="788"/>
      <c r="G360" s="788"/>
      <c r="H360" s="789"/>
    </row>
    <row r="361" spans="1:8" ht="15.6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6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6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6">
      <c r="A364" s="820"/>
      <c r="B364" s="821"/>
      <c r="C364" s="822"/>
      <c r="D364" s="822"/>
      <c r="E364" s="823"/>
      <c r="F364" s="819"/>
      <c r="G364" s="824"/>
      <c r="H364" s="827"/>
    </row>
    <row r="365" spans="1:8" ht="15.6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6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6">
      <c r="A367" s="49"/>
      <c r="B367" s="49"/>
      <c r="C367" s="49"/>
      <c r="D367" s="49"/>
      <c r="E367" s="49"/>
      <c r="F367" s="49"/>
      <c r="G367" s="49"/>
      <c r="H367" s="50"/>
    </row>
    <row r="368" spans="1:8" ht="18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6">
      <c r="A370" s="49"/>
      <c r="B370" s="49"/>
      <c r="C370" s="49"/>
      <c r="D370" s="49"/>
      <c r="E370" s="49"/>
      <c r="F370" s="49"/>
      <c r="G370" s="49"/>
      <c r="H370" s="50"/>
    </row>
    <row r="371" spans="1:8" ht="15.6">
      <c r="A371" s="51"/>
      <c r="B371" s="51"/>
      <c r="C371" s="51"/>
      <c r="D371" s="51"/>
      <c r="E371" s="51"/>
      <c r="F371" s="51"/>
      <c r="G371" s="1511" t="s">
        <v>1339</v>
      </c>
      <c r="H371" s="1511"/>
    </row>
    <row r="372" spans="1:8" ht="15.6">
      <c r="A372" s="1511" t="s">
        <v>31</v>
      </c>
      <c r="B372" s="1511"/>
      <c r="C372" s="1511" t="s">
        <v>32</v>
      </c>
      <c r="D372" s="1511"/>
      <c r="E372" s="1511"/>
      <c r="F372" s="51"/>
      <c r="G372" s="1511" t="s">
        <v>33</v>
      </c>
      <c r="H372" s="1511"/>
    </row>
    <row r="373" spans="1:8" ht="15.6">
      <c r="A373" s="51"/>
      <c r="B373" s="51"/>
      <c r="C373" s="51"/>
      <c r="D373" s="51"/>
      <c r="E373" s="51"/>
      <c r="F373" s="51"/>
      <c r="G373" s="51"/>
      <c r="H373" s="51"/>
    </row>
    <row r="374" spans="1:8" ht="15.6">
      <c r="A374" s="51"/>
      <c r="B374" s="51"/>
      <c r="C374" s="51"/>
      <c r="D374" s="51"/>
      <c r="E374" s="51"/>
      <c r="F374" s="51"/>
      <c r="G374" s="51"/>
      <c r="H374" s="51"/>
    </row>
    <row r="375" spans="1:8" ht="15.6">
      <c r="A375" s="51"/>
      <c r="B375" s="51"/>
      <c r="C375" s="51"/>
      <c r="D375" s="51"/>
      <c r="E375" s="51"/>
      <c r="F375" s="51"/>
      <c r="G375" s="51"/>
      <c r="H375" s="51"/>
    </row>
    <row r="376" spans="1:8" ht="15.6">
      <c r="A376" s="1512" t="s">
        <v>34</v>
      </c>
      <c r="B376" s="1512"/>
      <c r="C376" s="1512" t="s">
        <v>35</v>
      </c>
      <c r="D376" s="1512"/>
      <c r="E376" s="1512"/>
      <c r="F376" s="51"/>
      <c r="G376" s="1512" t="s">
        <v>36</v>
      </c>
      <c r="H376" s="1512"/>
    </row>
    <row r="377" spans="1:8" ht="15.6">
      <c r="A377" s="1511" t="s">
        <v>37</v>
      </c>
      <c r="B377" s="1511"/>
      <c r="C377" s="1511" t="s">
        <v>38</v>
      </c>
      <c r="D377" s="1511"/>
      <c r="E377" s="1511"/>
      <c r="F377" s="51"/>
      <c r="G377" s="1511" t="s">
        <v>39</v>
      </c>
      <c r="H377" s="1511"/>
    </row>
    <row r="378" spans="1:8" ht="15.6">
      <c r="A378" s="808"/>
      <c r="B378" s="808"/>
      <c r="C378" s="808"/>
      <c r="D378" s="808"/>
      <c r="E378" s="808"/>
      <c r="F378" s="808"/>
      <c r="G378" s="808"/>
      <c r="H378" s="808"/>
    </row>
    <row r="379" spans="1:8" ht="23.4">
      <c r="A379" s="960"/>
      <c r="B379" s="960"/>
      <c r="C379" s="1535" t="s">
        <v>235</v>
      </c>
      <c r="D379" s="1535"/>
      <c r="E379" s="1535"/>
      <c r="F379" s="1535"/>
      <c r="G379" s="1535"/>
      <c r="H379" s="1535"/>
    </row>
    <row r="380" spans="1:8" ht="23.4">
      <c r="A380" s="960"/>
      <c r="B380" s="960"/>
      <c r="C380" s="1535" t="s">
        <v>1321</v>
      </c>
      <c r="D380" s="1535"/>
      <c r="E380" s="1535"/>
      <c r="F380" s="1535"/>
      <c r="G380" s="1535"/>
      <c r="H380" s="1535"/>
    </row>
    <row r="381" spans="1:8" ht="21">
      <c r="A381" s="830"/>
      <c r="B381" s="830"/>
      <c r="C381" s="1536" t="s">
        <v>1322</v>
      </c>
      <c r="D381" s="1536"/>
      <c r="E381" s="1536"/>
      <c r="F381" s="1536"/>
      <c r="G381" s="1536"/>
      <c r="H381" s="1536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6" thickBot="1">
      <c r="A383" s="7"/>
      <c r="B383" s="7"/>
      <c r="C383" s="7"/>
      <c r="D383" s="7"/>
      <c r="E383" s="7"/>
      <c r="F383" s="7"/>
      <c r="G383" s="7"/>
      <c r="H383" s="7"/>
    </row>
    <row r="384" spans="1:8" ht="15.6">
      <c r="A384" s="1538" t="s">
        <v>3</v>
      </c>
      <c r="B384" s="1540" t="s">
        <v>4</v>
      </c>
      <c r="C384" s="1540" t="s">
        <v>5</v>
      </c>
      <c r="D384" s="1540" t="s">
        <v>6</v>
      </c>
      <c r="E384" s="1540" t="s">
        <v>7</v>
      </c>
      <c r="F384" s="8" t="s">
        <v>8</v>
      </c>
      <c r="G384" s="8" t="s">
        <v>9</v>
      </c>
      <c r="H384" s="9" t="s">
        <v>10</v>
      </c>
    </row>
    <row r="385" spans="1:8" ht="15.6">
      <c r="A385" s="1539"/>
      <c r="B385" s="1517"/>
      <c r="C385" s="1517"/>
      <c r="D385" s="1517"/>
      <c r="E385" s="1517"/>
      <c r="F385" s="10" t="s">
        <v>11</v>
      </c>
      <c r="G385" s="10" t="s">
        <v>11</v>
      </c>
      <c r="H385" s="11" t="s">
        <v>11</v>
      </c>
    </row>
    <row r="386" spans="1:8" ht="15.6">
      <c r="A386" s="52"/>
      <c r="B386" s="53"/>
      <c r="C386" s="54"/>
      <c r="D386" s="54"/>
      <c r="E386" s="54"/>
      <c r="F386" s="54"/>
      <c r="G386" s="54"/>
      <c r="H386" s="55"/>
    </row>
    <row r="387" spans="1:8" ht="15.6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6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6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6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6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6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6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6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6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6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6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6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6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6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6">
      <c r="A401" s="52"/>
      <c r="B401" s="581"/>
      <c r="C401" s="59"/>
      <c r="D401" s="56"/>
      <c r="E401" s="56"/>
      <c r="F401" s="60"/>
      <c r="G401" s="60"/>
      <c r="H401" s="61"/>
    </row>
    <row r="402" spans="1:8" ht="15.6">
      <c r="A402" s="950"/>
      <c r="B402" s="951"/>
      <c r="C402" s="952"/>
      <c r="D402" s="947"/>
      <c r="E402" s="947"/>
      <c r="F402" s="953"/>
      <c r="G402" s="954"/>
      <c r="H402" s="68"/>
    </row>
    <row r="403" spans="1:8" ht="17.399999999999999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399999999999999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399999999999999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399999999999999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399999999999999">
      <c r="A409" s="901"/>
      <c r="B409" s="901"/>
      <c r="C409" s="955"/>
      <c r="D409" s="955"/>
      <c r="E409" s="903"/>
      <c r="F409" s="904"/>
      <c r="G409" s="901"/>
      <c r="H409" s="956"/>
    </row>
    <row r="410" spans="1:8" ht="17.399999999999999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399999999999999">
      <c r="A412" s="901"/>
      <c r="B412" s="901"/>
      <c r="C412" s="955"/>
      <c r="D412" s="955"/>
      <c r="E412" s="903"/>
      <c r="F412" s="904"/>
      <c r="G412" s="1577" t="s">
        <v>1364</v>
      </c>
      <c r="H412" s="1577"/>
    </row>
    <row r="413" spans="1:8" ht="18">
      <c r="A413" s="1532" t="s">
        <v>31</v>
      </c>
      <c r="B413" s="1532"/>
      <c r="C413" s="1532" t="s">
        <v>32</v>
      </c>
      <c r="D413" s="1532"/>
      <c r="E413" s="1532"/>
      <c r="F413" s="958"/>
      <c r="G413" s="1532" t="s">
        <v>33</v>
      </c>
      <c r="H413" s="1532"/>
    </row>
    <row r="414" spans="1:8" ht="18">
      <c r="A414" s="958"/>
      <c r="B414" s="958"/>
      <c r="C414" s="958"/>
      <c r="D414" s="958"/>
      <c r="E414" s="958"/>
      <c r="F414" s="958"/>
      <c r="G414" s="958"/>
      <c r="H414" s="958"/>
    </row>
    <row r="415" spans="1:8" ht="18">
      <c r="A415" s="958"/>
      <c r="B415" s="958"/>
      <c r="C415" s="958"/>
      <c r="D415" s="958"/>
      <c r="E415" s="958"/>
      <c r="F415" s="958"/>
      <c r="G415" s="958"/>
      <c r="H415" s="958"/>
    </row>
    <row r="416" spans="1:8" ht="18">
      <c r="A416" s="958"/>
      <c r="B416" s="958"/>
      <c r="C416" s="958"/>
      <c r="D416" s="958"/>
      <c r="E416" s="958"/>
      <c r="F416" s="958"/>
      <c r="G416" s="958"/>
      <c r="H416" s="958"/>
    </row>
    <row r="417" spans="1:8" ht="18">
      <c r="A417" s="958"/>
      <c r="B417" s="958"/>
      <c r="C417" s="958"/>
      <c r="D417" s="958"/>
      <c r="E417" s="958"/>
      <c r="F417" s="958"/>
      <c r="G417" s="958"/>
      <c r="H417" s="958"/>
    </row>
    <row r="418" spans="1:8" ht="18">
      <c r="A418" s="1529" t="s">
        <v>34</v>
      </c>
      <c r="B418" s="1529"/>
      <c r="C418" s="1529" t="s">
        <v>35</v>
      </c>
      <c r="D418" s="1529"/>
      <c r="E418" s="1529"/>
      <c r="F418" s="958"/>
      <c r="G418" s="1529" t="s">
        <v>36</v>
      </c>
      <c r="H418" s="1529"/>
    </row>
    <row r="419" spans="1:8" ht="18">
      <c r="A419" s="1532" t="s">
        <v>37</v>
      </c>
      <c r="B419" s="1532"/>
      <c r="C419" s="1532" t="s">
        <v>38</v>
      </c>
      <c r="D419" s="1532"/>
      <c r="E419" s="1532"/>
      <c r="F419" s="958"/>
      <c r="G419" s="1532" t="s">
        <v>39</v>
      </c>
      <c r="H419" s="1532"/>
    </row>
    <row r="420" spans="1:8" ht="18">
      <c r="A420" s="959"/>
      <c r="B420" s="959"/>
      <c r="C420" s="959"/>
      <c r="D420" s="959"/>
      <c r="E420" s="959"/>
      <c r="F420" s="958"/>
      <c r="G420" s="959"/>
      <c r="H420" s="959"/>
    </row>
    <row r="421" spans="1:8" ht="23.4">
      <c r="A421" s="960"/>
      <c r="B421" s="960"/>
      <c r="C421" s="1535" t="s">
        <v>235</v>
      </c>
      <c r="D421" s="1535"/>
      <c r="E421" s="1535"/>
      <c r="F421" s="1535"/>
      <c r="G421" s="1535"/>
      <c r="H421" s="1535"/>
    </row>
    <row r="422" spans="1:8" ht="23.4">
      <c r="A422" s="960"/>
      <c r="B422" s="960"/>
      <c r="C422" s="1535" t="s">
        <v>1303</v>
      </c>
      <c r="D422" s="1535"/>
      <c r="E422" s="1535"/>
      <c r="F422" s="1535"/>
      <c r="G422" s="1535"/>
      <c r="H422" s="1535"/>
    </row>
    <row r="423" spans="1:8" ht="23.4">
      <c r="A423" s="960"/>
      <c r="B423" s="960"/>
      <c r="C423" s="1535" t="s">
        <v>1301</v>
      </c>
      <c r="D423" s="1535"/>
      <c r="E423" s="1535"/>
      <c r="F423" s="1535"/>
      <c r="G423" s="1535"/>
      <c r="H423" s="1535"/>
    </row>
    <row r="424" spans="1:8" ht="21">
      <c r="A424" s="830"/>
      <c r="B424" s="830"/>
      <c r="C424" s="1536" t="s">
        <v>1302</v>
      </c>
      <c r="D424" s="1536"/>
      <c r="E424" s="1536"/>
      <c r="F424" s="1536"/>
      <c r="G424" s="1536"/>
      <c r="H424" s="1536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6" thickBot="1">
      <c r="A426" s="7"/>
      <c r="B426" s="7"/>
      <c r="C426" s="7"/>
      <c r="D426" s="7"/>
      <c r="E426" s="7"/>
      <c r="F426" s="7"/>
      <c r="G426" s="7"/>
      <c r="H426" s="7"/>
    </row>
    <row r="427" spans="1:8" ht="15.6">
      <c r="A427" s="1538" t="s">
        <v>3</v>
      </c>
      <c r="B427" s="1540" t="s">
        <v>4</v>
      </c>
      <c r="C427" s="1540" t="s">
        <v>5</v>
      </c>
      <c r="D427" s="1540" t="s">
        <v>6</v>
      </c>
      <c r="E427" s="1540" t="s">
        <v>7</v>
      </c>
      <c r="F427" s="8" t="s">
        <v>8</v>
      </c>
      <c r="G427" s="8" t="s">
        <v>9</v>
      </c>
      <c r="H427" s="9" t="s">
        <v>10</v>
      </c>
    </row>
    <row r="428" spans="1:8" ht="15.6">
      <c r="A428" s="1539"/>
      <c r="B428" s="1517"/>
      <c r="C428" s="1517"/>
      <c r="D428" s="1517"/>
      <c r="E428" s="1517"/>
      <c r="F428" s="10" t="s">
        <v>11</v>
      </c>
      <c r="G428" s="10" t="s">
        <v>11</v>
      </c>
      <c r="H428" s="11" t="s">
        <v>11</v>
      </c>
    </row>
    <row r="429" spans="1:8" ht="15.6">
      <c r="A429" s="52"/>
      <c r="B429" s="53"/>
      <c r="C429" s="54"/>
      <c r="D429" s="54"/>
      <c r="E429" s="54"/>
      <c r="F429" s="54"/>
      <c r="G429" s="54"/>
      <c r="H429" s="55"/>
    </row>
    <row r="430" spans="1:8" ht="15.6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6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6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6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6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6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6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6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6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6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6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6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6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6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6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6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6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6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6">
      <c r="A448" s="950"/>
      <c r="B448" s="951"/>
      <c r="C448" s="952"/>
      <c r="D448" s="947"/>
      <c r="E448" s="947"/>
      <c r="F448" s="953"/>
      <c r="G448" s="954"/>
      <c r="H448" s="68"/>
    </row>
    <row r="449" spans="1:8" ht="17.399999999999999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399999999999999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399999999999999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399999999999999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399999999999999">
      <c r="A455" s="901"/>
      <c r="B455" s="901"/>
      <c r="C455" s="955"/>
      <c r="D455" s="955"/>
      <c r="E455" s="903"/>
      <c r="F455" s="904"/>
      <c r="G455" s="901"/>
      <c r="H455" s="956"/>
    </row>
    <row r="456" spans="1:8" ht="17.399999999999999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399999999999999">
      <c r="A458" s="901"/>
      <c r="B458" s="901"/>
      <c r="C458" s="955"/>
      <c r="D458" s="955"/>
      <c r="E458" s="903"/>
      <c r="F458" s="904"/>
      <c r="G458" s="1577" t="s">
        <v>1299</v>
      </c>
      <c r="H458" s="1577"/>
    </row>
    <row r="459" spans="1:8" ht="18">
      <c r="A459" s="1532" t="s">
        <v>31</v>
      </c>
      <c r="B459" s="1532"/>
      <c r="C459" s="1532" t="s">
        <v>32</v>
      </c>
      <c r="D459" s="1532"/>
      <c r="E459" s="1532"/>
      <c r="F459" s="958"/>
      <c r="G459" s="1532" t="s">
        <v>33</v>
      </c>
      <c r="H459" s="1532"/>
    </row>
    <row r="460" spans="1:8" ht="18">
      <c r="A460" s="958"/>
      <c r="B460" s="958"/>
      <c r="C460" s="958"/>
      <c r="D460" s="958"/>
      <c r="E460" s="958"/>
      <c r="F460" s="958"/>
      <c r="G460" s="958"/>
      <c r="H460" s="958"/>
    </row>
    <row r="461" spans="1:8" ht="18">
      <c r="A461" s="958"/>
      <c r="B461" s="958"/>
      <c r="C461" s="958"/>
      <c r="D461" s="958"/>
      <c r="E461" s="958"/>
      <c r="F461" s="958"/>
      <c r="G461" s="958"/>
      <c r="H461" s="958"/>
    </row>
    <row r="462" spans="1:8" ht="18">
      <c r="A462" s="958"/>
      <c r="B462" s="958"/>
      <c r="C462" s="958"/>
      <c r="D462" s="958"/>
      <c r="E462" s="958"/>
      <c r="F462" s="958"/>
      <c r="G462" s="958"/>
      <c r="H462" s="958"/>
    </row>
    <row r="463" spans="1:8" ht="18">
      <c r="A463" s="958"/>
      <c r="B463" s="958"/>
      <c r="C463" s="958"/>
      <c r="D463" s="958"/>
      <c r="E463" s="958"/>
      <c r="F463" s="958"/>
      <c r="G463" s="958"/>
      <c r="H463" s="958"/>
    </row>
    <row r="464" spans="1:8" ht="18">
      <c r="A464" s="1529" t="s">
        <v>34</v>
      </c>
      <c r="B464" s="1529"/>
      <c r="C464" s="1529" t="s">
        <v>35</v>
      </c>
      <c r="D464" s="1529"/>
      <c r="E464" s="1529"/>
      <c r="F464" s="958"/>
      <c r="G464" s="1529" t="s">
        <v>36</v>
      </c>
      <c r="H464" s="1529"/>
    </row>
    <row r="465" spans="1:8" ht="18">
      <c r="A465" s="1532" t="s">
        <v>37</v>
      </c>
      <c r="B465" s="1532"/>
      <c r="C465" s="1532" t="s">
        <v>38</v>
      </c>
      <c r="D465" s="1532"/>
      <c r="E465" s="1532"/>
      <c r="F465" s="958"/>
      <c r="G465" s="1532" t="s">
        <v>39</v>
      </c>
      <c r="H465" s="1532"/>
    </row>
    <row r="466" spans="1:8" ht="18">
      <c r="A466" s="959"/>
      <c r="B466" s="959"/>
      <c r="C466" s="959"/>
      <c r="D466" s="959"/>
      <c r="E466" s="959"/>
      <c r="F466" s="958"/>
      <c r="G466" s="959"/>
      <c r="H466" s="959"/>
    </row>
    <row r="467" spans="1:8" ht="23.4">
      <c r="A467" s="960"/>
      <c r="B467" s="960"/>
      <c r="C467" s="1535" t="s">
        <v>235</v>
      </c>
      <c r="D467" s="1535"/>
      <c r="E467" s="1535"/>
      <c r="F467" s="1535"/>
      <c r="G467" s="1535"/>
      <c r="H467" s="1535"/>
    </row>
    <row r="468" spans="1:8" ht="23.4">
      <c r="A468" s="960"/>
      <c r="B468" s="960"/>
      <c r="C468" s="1535" t="s">
        <v>1300</v>
      </c>
      <c r="D468" s="1535"/>
      <c r="E468" s="1535"/>
      <c r="F468" s="1535"/>
      <c r="G468" s="1535"/>
      <c r="H468" s="1535"/>
    </row>
    <row r="469" spans="1:8" ht="21">
      <c r="A469" s="830"/>
      <c r="B469" s="830"/>
      <c r="C469" s="1536" t="s">
        <v>259</v>
      </c>
      <c r="D469" s="1536"/>
      <c r="E469" s="1536"/>
      <c r="F469" s="1536"/>
      <c r="G469" s="1536"/>
      <c r="H469" s="1536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6" thickBot="1">
      <c r="A471" s="7"/>
      <c r="B471" s="7"/>
      <c r="C471" s="7"/>
      <c r="D471" s="7"/>
      <c r="E471" s="7"/>
      <c r="F471" s="7"/>
      <c r="G471" s="7"/>
      <c r="H471" s="7"/>
    </row>
    <row r="472" spans="1:8" ht="15.6">
      <c r="A472" s="1538" t="s">
        <v>3</v>
      </c>
      <c r="B472" s="1540" t="s">
        <v>4</v>
      </c>
      <c r="C472" s="1540" t="s">
        <v>5</v>
      </c>
      <c r="D472" s="1540" t="s">
        <v>6</v>
      </c>
      <c r="E472" s="1540" t="s">
        <v>7</v>
      </c>
      <c r="F472" s="8" t="s">
        <v>8</v>
      </c>
      <c r="G472" s="8" t="s">
        <v>9</v>
      </c>
      <c r="H472" s="9" t="s">
        <v>10</v>
      </c>
    </row>
    <row r="473" spans="1:8" ht="15.6">
      <c r="A473" s="1539"/>
      <c r="B473" s="1517"/>
      <c r="C473" s="1517"/>
      <c r="D473" s="1517"/>
      <c r="E473" s="1517"/>
      <c r="F473" s="10" t="s">
        <v>11</v>
      </c>
      <c r="G473" s="10" t="s">
        <v>11</v>
      </c>
      <c r="H473" s="11" t="s">
        <v>11</v>
      </c>
    </row>
    <row r="474" spans="1:8" ht="15.6">
      <c r="A474" s="52"/>
      <c r="B474" s="53"/>
      <c r="C474" s="54"/>
      <c r="D474" s="54"/>
      <c r="E474" s="54"/>
      <c r="F474" s="54"/>
      <c r="G474" s="54"/>
      <c r="H474" s="55"/>
    </row>
    <row r="475" spans="1:8" ht="15.6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6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6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6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6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6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6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6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6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6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6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6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6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6">
      <c r="A488" s="52"/>
      <c r="B488" s="581"/>
      <c r="C488" s="59"/>
      <c r="D488" s="56"/>
      <c r="E488" s="56"/>
      <c r="F488" s="60"/>
      <c r="G488" s="60"/>
      <c r="H488" s="61"/>
    </row>
    <row r="489" spans="1:8" ht="15.6">
      <c r="A489" s="52"/>
      <c r="B489" s="581"/>
      <c r="C489" s="59"/>
      <c r="D489" s="56"/>
      <c r="E489" s="56"/>
      <c r="F489" s="60"/>
      <c r="G489" s="60"/>
      <c r="H489" s="61"/>
    </row>
    <row r="490" spans="1:8" ht="15.6">
      <c r="A490" s="52"/>
      <c r="B490" s="581"/>
      <c r="C490" s="59"/>
      <c r="D490" s="56"/>
      <c r="E490" s="56"/>
      <c r="F490" s="60"/>
      <c r="G490" s="60"/>
      <c r="H490" s="61"/>
    </row>
    <row r="491" spans="1:8" ht="15.6">
      <c r="A491" s="52"/>
      <c r="B491" s="581"/>
      <c r="C491" s="59"/>
      <c r="D491" s="56"/>
      <c r="E491" s="56"/>
      <c r="F491" s="60"/>
      <c r="G491" s="60"/>
      <c r="H491" s="61"/>
    </row>
    <row r="492" spans="1:8" ht="15.6">
      <c r="A492" s="950"/>
      <c r="B492" s="951"/>
      <c r="C492" s="952"/>
      <c r="D492" s="947"/>
      <c r="E492" s="947"/>
      <c r="F492" s="953"/>
      <c r="G492" s="954"/>
      <c r="H492" s="68"/>
    </row>
    <row r="493" spans="1:8" ht="17.399999999999999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399999999999999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399999999999999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399999999999999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399999999999999">
      <c r="A499" s="901"/>
      <c r="B499" s="901"/>
      <c r="C499" s="955"/>
      <c r="D499" s="955"/>
      <c r="E499" s="903"/>
      <c r="F499" s="904"/>
      <c r="G499" s="901"/>
      <c r="H499" s="956"/>
    </row>
    <row r="500" spans="1:8" ht="17.399999999999999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399999999999999">
      <c r="A502" s="901"/>
      <c r="B502" s="901"/>
      <c r="C502" s="955"/>
      <c r="D502" s="955"/>
      <c r="E502" s="903"/>
      <c r="F502" s="904"/>
      <c r="G502" s="1577" t="s">
        <v>1299</v>
      </c>
      <c r="H502" s="1577"/>
    </row>
    <row r="503" spans="1:8" ht="18">
      <c r="A503" s="1532" t="s">
        <v>31</v>
      </c>
      <c r="B503" s="1532"/>
      <c r="C503" s="1532" t="s">
        <v>32</v>
      </c>
      <c r="D503" s="1532"/>
      <c r="E503" s="1532"/>
      <c r="F503" s="958"/>
      <c r="G503" s="1532" t="s">
        <v>33</v>
      </c>
      <c r="H503" s="1532"/>
    </row>
    <row r="504" spans="1:8" ht="18">
      <c r="A504" s="958"/>
      <c r="B504" s="958"/>
      <c r="C504" s="958"/>
      <c r="D504" s="958"/>
      <c r="E504" s="958"/>
      <c r="F504" s="958"/>
      <c r="G504" s="958"/>
      <c r="H504" s="958"/>
    </row>
    <row r="505" spans="1:8" ht="18">
      <c r="A505" s="958"/>
      <c r="B505" s="958"/>
      <c r="C505" s="958"/>
      <c r="D505" s="958"/>
      <c r="E505" s="958"/>
      <c r="F505" s="958"/>
      <c r="G505" s="958"/>
      <c r="H505" s="958"/>
    </row>
    <row r="506" spans="1:8" ht="18">
      <c r="A506" s="958"/>
      <c r="B506" s="958"/>
      <c r="C506" s="958"/>
      <c r="D506" s="958"/>
      <c r="E506" s="958"/>
      <c r="F506" s="958"/>
      <c r="G506" s="958"/>
      <c r="H506" s="958"/>
    </row>
    <row r="507" spans="1:8" ht="18">
      <c r="A507" s="958"/>
      <c r="B507" s="958"/>
      <c r="C507" s="958"/>
      <c r="D507" s="958"/>
      <c r="E507" s="958"/>
      <c r="F507" s="958"/>
      <c r="G507" s="958"/>
      <c r="H507" s="958"/>
    </row>
    <row r="508" spans="1:8" ht="18">
      <c r="A508" s="958"/>
      <c r="B508" s="958"/>
      <c r="C508" s="958"/>
      <c r="D508" s="958"/>
      <c r="E508" s="958"/>
      <c r="F508" s="958"/>
      <c r="G508" s="958"/>
      <c r="H508" s="958"/>
    </row>
    <row r="509" spans="1:8" ht="18">
      <c r="A509" s="1529" t="s">
        <v>34</v>
      </c>
      <c r="B509" s="1529"/>
      <c r="C509" s="1529" t="s">
        <v>35</v>
      </c>
      <c r="D509" s="1529"/>
      <c r="E509" s="1529"/>
      <c r="F509" s="958"/>
      <c r="G509" s="1529" t="s">
        <v>36</v>
      </c>
      <c r="H509" s="1529"/>
    </row>
    <row r="510" spans="1:8" ht="18">
      <c r="A510" s="1532" t="s">
        <v>37</v>
      </c>
      <c r="B510" s="1532"/>
      <c r="C510" s="1532" t="s">
        <v>38</v>
      </c>
      <c r="D510" s="1532"/>
      <c r="E510" s="1532"/>
      <c r="F510" s="958"/>
      <c r="G510" s="1532" t="s">
        <v>39</v>
      </c>
      <c r="H510" s="1532"/>
    </row>
    <row r="511" spans="1:8" ht="18">
      <c r="A511" s="959"/>
      <c r="B511" s="959"/>
      <c r="C511" s="959"/>
      <c r="D511" s="959"/>
      <c r="E511" s="959"/>
      <c r="F511" s="958"/>
      <c r="G511" s="959"/>
      <c r="H511" s="959"/>
    </row>
    <row r="512" spans="1:8" ht="18">
      <c r="A512" s="959"/>
      <c r="B512" s="959"/>
      <c r="C512" s="959"/>
      <c r="D512" s="959"/>
      <c r="E512" s="959"/>
      <c r="F512" s="958"/>
      <c r="G512" s="959"/>
      <c r="H512" s="959"/>
    </row>
    <row r="513" spans="1:8" ht="23.4">
      <c r="A513" s="1535" t="s">
        <v>56</v>
      </c>
      <c r="B513" s="1535"/>
      <c r="C513" s="1535"/>
      <c r="D513" s="1535"/>
      <c r="E513" s="1535"/>
      <c r="F513" s="1535"/>
      <c r="G513" s="1535"/>
      <c r="H513" s="1535"/>
    </row>
    <row r="514" spans="1:8" ht="23.4">
      <c r="A514" s="1535" t="s">
        <v>1279</v>
      </c>
      <c r="B514" s="1535"/>
      <c r="C514" s="1535"/>
      <c r="D514" s="1535"/>
      <c r="E514" s="1535"/>
      <c r="F514" s="1535"/>
      <c r="G514" s="1535"/>
      <c r="H514" s="1535"/>
    </row>
    <row r="515" spans="1:8" ht="21">
      <c r="A515" s="1536" t="s">
        <v>1280</v>
      </c>
      <c r="B515" s="1536"/>
      <c r="C515" s="1536"/>
      <c r="D515" s="1536"/>
      <c r="E515" s="1536"/>
      <c r="F515" s="1536"/>
      <c r="G515" s="1536"/>
      <c r="H515" s="1536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6" thickBot="1">
      <c r="A517" s="7"/>
      <c r="B517" s="7"/>
      <c r="C517" s="7"/>
      <c r="D517" s="7"/>
      <c r="E517" s="7"/>
      <c r="F517" s="7"/>
      <c r="G517" s="7"/>
      <c r="H517" s="7"/>
    </row>
    <row r="518" spans="1:8" ht="15.6">
      <c r="A518" s="1538" t="s">
        <v>3</v>
      </c>
      <c r="B518" s="1540" t="s">
        <v>4</v>
      </c>
      <c r="C518" s="1540" t="s">
        <v>5</v>
      </c>
      <c r="D518" s="1540" t="s">
        <v>6</v>
      </c>
      <c r="E518" s="1540" t="s">
        <v>7</v>
      </c>
      <c r="F518" s="8" t="s">
        <v>8</v>
      </c>
      <c r="G518" s="8" t="s">
        <v>9</v>
      </c>
      <c r="H518" s="9" t="s">
        <v>10</v>
      </c>
    </row>
    <row r="519" spans="1:8" ht="15.6">
      <c r="A519" s="1539"/>
      <c r="B519" s="1517"/>
      <c r="C519" s="1517"/>
      <c r="D519" s="1517"/>
      <c r="E519" s="1517"/>
      <c r="F519" s="10" t="s">
        <v>11</v>
      </c>
      <c r="G519" s="10" t="s">
        <v>11</v>
      </c>
      <c r="H519" s="11" t="s">
        <v>11</v>
      </c>
    </row>
    <row r="520" spans="1:8" ht="15.6">
      <c r="A520" s="52"/>
      <c r="B520" s="53"/>
      <c r="C520" s="54"/>
      <c r="D520" s="54"/>
      <c r="E520" s="54"/>
      <c r="F520" s="54"/>
      <c r="G520" s="54"/>
      <c r="H520" s="55"/>
    </row>
    <row r="521" spans="1:8" ht="15.6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6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6">
      <c r="A523" s="944"/>
      <c r="B523" s="945"/>
      <c r="C523" s="946"/>
      <c r="D523" s="947"/>
      <c r="E523" s="947"/>
      <c r="F523" s="948"/>
      <c r="G523" s="948"/>
      <c r="H523" s="949"/>
    </row>
    <row r="524" spans="1:8" ht="15.6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6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6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6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6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6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6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6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6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6">
      <c r="A533" s="950"/>
      <c r="B533" s="951"/>
      <c r="C533" s="952"/>
      <c r="D533" s="947"/>
      <c r="E533" s="947"/>
      <c r="F533" s="953"/>
      <c r="G533" s="954"/>
      <c r="H533" s="68"/>
    </row>
    <row r="534" spans="1:8" ht="17.399999999999999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399999999999999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399999999999999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399999999999999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399999999999999">
      <c r="A540" s="901"/>
      <c r="B540" s="901"/>
      <c r="C540" s="955"/>
      <c r="D540" s="955"/>
      <c r="E540" s="903"/>
      <c r="F540" s="904"/>
      <c r="G540" s="901"/>
      <c r="H540" s="956"/>
    </row>
    <row r="541" spans="1:8" ht="17.399999999999999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399999999999999">
      <c r="A543" s="901"/>
      <c r="B543" s="901"/>
      <c r="C543" s="955"/>
      <c r="D543" s="955"/>
      <c r="E543" s="903"/>
      <c r="F543" s="904"/>
      <c r="G543" s="1577" t="s">
        <v>1277</v>
      </c>
      <c r="H543" s="1577"/>
    </row>
    <row r="544" spans="1:8" ht="18">
      <c r="A544" s="1532" t="s">
        <v>31</v>
      </c>
      <c r="B544" s="1532"/>
      <c r="C544" s="1532" t="s">
        <v>32</v>
      </c>
      <c r="D544" s="1532"/>
      <c r="E544" s="1532"/>
      <c r="F544" s="958"/>
      <c r="G544" s="1532" t="s">
        <v>33</v>
      </c>
      <c r="H544" s="1532"/>
    </row>
    <row r="545" spans="1:8" ht="18">
      <c r="A545" s="958"/>
      <c r="B545" s="958"/>
      <c r="C545" s="958"/>
      <c r="D545" s="958"/>
      <c r="E545" s="958"/>
      <c r="F545" s="958"/>
      <c r="G545" s="958"/>
      <c r="H545" s="958"/>
    </row>
    <row r="546" spans="1:8" ht="18">
      <c r="A546" s="958"/>
      <c r="B546" s="958"/>
      <c r="C546" s="958"/>
      <c r="D546" s="958"/>
      <c r="E546" s="958"/>
      <c r="F546" s="958"/>
      <c r="G546" s="958"/>
      <c r="H546" s="958"/>
    </row>
    <row r="547" spans="1:8" ht="18">
      <c r="A547" s="958"/>
      <c r="B547" s="958"/>
      <c r="C547" s="958"/>
      <c r="D547" s="958"/>
      <c r="E547" s="958"/>
      <c r="F547" s="958"/>
      <c r="G547" s="958"/>
      <c r="H547" s="958"/>
    </row>
    <row r="548" spans="1:8" ht="18">
      <c r="A548" s="958"/>
      <c r="B548" s="958"/>
      <c r="C548" s="958"/>
      <c r="D548" s="958"/>
      <c r="E548" s="958"/>
      <c r="F548" s="958"/>
      <c r="G548" s="958"/>
      <c r="H548" s="958"/>
    </row>
    <row r="549" spans="1:8" ht="18">
      <c r="A549" s="958"/>
      <c r="B549" s="958"/>
      <c r="C549" s="958"/>
      <c r="D549" s="958"/>
      <c r="E549" s="958"/>
      <c r="F549" s="958"/>
      <c r="G549" s="958"/>
      <c r="H549" s="958"/>
    </row>
    <row r="550" spans="1:8" ht="18">
      <c r="A550" s="1529" t="s">
        <v>34</v>
      </c>
      <c r="B550" s="1529"/>
      <c r="C550" s="1529" t="s">
        <v>36</v>
      </c>
      <c r="D550" s="1529"/>
      <c r="E550" s="1529"/>
      <c r="F550" s="958"/>
      <c r="G550" s="1529" t="s">
        <v>36</v>
      </c>
      <c r="H550" s="1529"/>
    </row>
    <row r="551" spans="1:8" ht="18">
      <c r="A551" s="1532" t="s">
        <v>37</v>
      </c>
      <c r="B551" s="1532"/>
      <c r="C551" s="1532" t="s">
        <v>492</v>
      </c>
      <c r="D551" s="1532"/>
      <c r="E551" s="1532"/>
      <c r="F551" s="958"/>
      <c r="G551" s="1532" t="s">
        <v>39</v>
      </c>
      <c r="H551" s="1532"/>
    </row>
    <row r="552" spans="1:8" ht="18">
      <c r="A552" s="959"/>
      <c r="B552" s="959"/>
      <c r="C552" s="959"/>
      <c r="D552" s="959"/>
      <c r="E552" s="959"/>
      <c r="F552" s="958"/>
      <c r="G552" s="959"/>
      <c r="H552" s="959"/>
    </row>
    <row r="553" spans="1:8" ht="18">
      <c r="A553" s="959"/>
      <c r="B553" s="959"/>
      <c r="C553" s="959"/>
      <c r="D553" s="959"/>
      <c r="E553" s="959"/>
      <c r="F553" s="958"/>
      <c r="G553" s="959"/>
      <c r="H553" s="959"/>
    </row>
    <row r="554" spans="1:8" ht="18">
      <c r="A554" s="959"/>
      <c r="B554" s="959"/>
      <c r="C554" s="959"/>
      <c r="D554" s="959"/>
      <c r="E554" s="959"/>
      <c r="F554" s="958"/>
      <c r="G554" s="959"/>
      <c r="H554" s="959"/>
    </row>
    <row r="556" spans="1:8" ht="23.4">
      <c r="A556" s="1535" t="s">
        <v>56</v>
      </c>
      <c r="B556" s="1535"/>
      <c r="C556" s="1535"/>
      <c r="D556" s="1535"/>
      <c r="E556" s="1535"/>
      <c r="F556" s="1535"/>
      <c r="G556" s="1535"/>
      <c r="H556" s="1535"/>
    </row>
    <row r="557" spans="1:8" ht="23.4">
      <c r="A557" s="1535" t="s">
        <v>1275</v>
      </c>
      <c r="B557" s="1535"/>
      <c r="C557" s="1535"/>
      <c r="D557" s="1535"/>
      <c r="E557" s="1535"/>
      <c r="F557" s="1535"/>
      <c r="G557" s="1535"/>
      <c r="H557" s="1535"/>
    </row>
    <row r="558" spans="1:8" ht="21">
      <c r="A558" s="1536" t="s">
        <v>1276</v>
      </c>
      <c r="B558" s="1536"/>
      <c r="C558" s="1536"/>
      <c r="D558" s="1536"/>
      <c r="E558" s="1536"/>
      <c r="F558" s="1536"/>
      <c r="G558" s="1536"/>
      <c r="H558" s="1536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6" thickBot="1">
      <c r="A560" s="7"/>
      <c r="B560" s="7"/>
      <c r="C560" s="7"/>
      <c r="D560" s="7"/>
      <c r="E560" s="7"/>
      <c r="F560" s="7"/>
      <c r="G560" s="7"/>
      <c r="H560" s="7"/>
    </row>
    <row r="561" spans="1:8" ht="15.6">
      <c r="A561" s="1538" t="s">
        <v>3</v>
      </c>
      <c r="B561" s="1540" t="s">
        <v>4</v>
      </c>
      <c r="C561" s="1540" t="s">
        <v>5</v>
      </c>
      <c r="D561" s="1540" t="s">
        <v>6</v>
      </c>
      <c r="E561" s="1540" t="s">
        <v>7</v>
      </c>
      <c r="F561" s="8" t="s">
        <v>8</v>
      </c>
      <c r="G561" s="8" t="s">
        <v>9</v>
      </c>
      <c r="H561" s="9" t="s">
        <v>10</v>
      </c>
    </row>
    <row r="562" spans="1:8" ht="15.6">
      <c r="A562" s="1539"/>
      <c r="B562" s="1517"/>
      <c r="C562" s="1517"/>
      <c r="D562" s="1517"/>
      <c r="E562" s="1517"/>
      <c r="F562" s="10" t="s">
        <v>11</v>
      </c>
      <c r="G562" s="10" t="s">
        <v>11</v>
      </c>
      <c r="H562" s="11" t="s">
        <v>11</v>
      </c>
    </row>
    <row r="563" spans="1:8" ht="15.6">
      <c r="A563" s="52"/>
      <c r="B563" s="53"/>
      <c r="C563" s="54"/>
      <c r="D563" s="54"/>
      <c r="E563" s="54"/>
      <c r="F563" s="54"/>
      <c r="G563" s="54"/>
      <c r="H563" s="55"/>
    </row>
    <row r="564" spans="1:8" ht="15.6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6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6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6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6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6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6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6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6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6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6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6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6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6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6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6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6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6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6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6">
      <c r="A583" s="52"/>
      <c r="B583" s="58"/>
      <c r="C583" s="59"/>
      <c r="D583" s="56"/>
      <c r="E583" s="56"/>
      <c r="F583" s="60"/>
      <c r="G583" s="60"/>
      <c r="H583" s="61"/>
    </row>
    <row r="584" spans="1:12" ht="15.6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6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6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6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6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6">
      <c r="A589" s="52"/>
      <c r="B589" s="58"/>
      <c r="C589" s="59"/>
      <c r="D589" s="56"/>
      <c r="E589" s="56"/>
      <c r="F589" s="60"/>
      <c r="G589" s="60"/>
      <c r="H589" s="61"/>
    </row>
    <row r="590" spans="1:12" ht="15.6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6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6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6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6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6">
      <c r="A595" s="52"/>
      <c r="B595" s="58"/>
      <c r="C595" s="59"/>
      <c r="D595" s="56"/>
      <c r="E595" s="56"/>
      <c r="F595" s="60"/>
      <c r="G595" s="60"/>
      <c r="H595" s="61"/>
    </row>
    <row r="596" spans="1:8" ht="15.6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6">
      <c r="A597" s="52"/>
      <c r="B597" s="58"/>
      <c r="C597" s="59"/>
      <c r="D597" s="56"/>
      <c r="E597" s="56"/>
      <c r="F597" s="60"/>
      <c r="G597" s="60"/>
      <c r="H597" s="61"/>
    </row>
    <row r="598" spans="1:8" ht="15.6">
      <c r="A598" s="950"/>
      <c r="B598" s="951"/>
      <c r="C598" s="952"/>
      <c r="D598" s="947"/>
      <c r="E598" s="947"/>
      <c r="F598" s="953"/>
      <c r="G598" s="954"/>
      <c r="H598" s="68"/>
    </row>
    <row r="599" spans="1:8" ht="17.399999999999999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399999999999999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399999999999999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399999999999999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399999999999999">
      <c r="A605" s="901"/>
      <c r="B605" s="901"/>
      <c r="C605" s="955"/>
      <c r="D605" s="955"/>
      <c r="E605" s="903"/>
      <c r="F605" s="904"/>
      <c r="G605" s="901"/>
      <c r="H605" s="956"/>
    </row>
    <row r="606" spans="1:8" ht="17.399999999999999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399999999999999">
      <c r="A608" s="901"/>
      <c r="B608" s="901"/>
      <c r="C608" s="955"/>
      <c r="D608" s="955"/>
      <c r="E608" s="903"/>
      <c r="F608" s="904"/>
      <c r="G608" s="1577" t="s">
        <v>1516</v>
      </c>
      <c r="H608" s="1577"/>
    </row>
    <row r="609" spans="1:8" ht="18">
      <c r="A609" s="1532" t="s">
        <v>31</v>
      </c>
      <c r="B609" s="1532"/>
      <c r="C609" s="1532" t="s">
        <v>32</v>
      </c>
      <c r="D609" s="1532"/>
      <c r="E609" s="1532"/>
      <c r="F609" s="958"/>
      <c r="G609" s="1532" t="s">
        <v>33</v>
      </c>
      <c r="H609" s="1532"/>
    </row>
    <row r="610" spans="1:8" ht="18">
      <c r="A610" s="958"/>
      <c r="B610" s="958"/>
      <c r="C610" s="958"/>
      <c r="D610" s="958"/>
      <c r="E610" s="958"/>
      <c r="F610" s="958"/>
      <c r="G610" s="958"/>
      <c r="H610" s="958"/>
    </row>
    <row r="611" spans="1:8" ht="18">
      <c r="A611" s="958"/>
      <c r="B611" s="958"/>
      <c r="C611" s="958"/>
      <c r="D611" s="958"/>
      <c r="E611" s="958"/>
      <c r="F611" s="958"/>
      <c r="G611" s="958"/>
      <c r="H611" s="958"/>
    </row>
    <row r="612" spans="1:8" ht="18">
      <c r="A612" s="958"/>
      <c r="B612" s="958"/>
      <c r="C612" s="958"/>
      <c r="D612" s="958"/>
      <c r="E612" s="958"/>
      <c r="F612" s="958"/>
      <c r="G612" s="958"/>
      <c r="H612" s="958"/>
    </row>
    <row r="613" spans="1:8" ht="18">
      <c r="A613" s="958"/>
      <c r="B613" s="958"/>
      <c r="C613" s="958"/>
      <c r="D613" s="958"/>
      <c r="E613" s="958"/>
      <c r="F613" s="958"/>
      <c r="G613" s="958"/>
      <c r="H613" s="958"/>
    </row>
    <row r="614" spans="1:8" ht="18">
      <c r="A614" s="958"/>
      <c r="B614" s="958"/>
      <c r="C614" s="958"/>
      <c r="D614" s="958"/>
      <c r="E614" s="958"/>
      <c r="F614" s="958"/>
      <c r="G614" s="958"/>
      <c r="H614" s="958"/>
    </row>
    <row r="615" spans="1:8" ht="18">
      <c r="A615" s="1529" t="s">
        <v>34</v>
      </c>
      <c r="B615" s="1529"/>
      <c r="C615" s="1529" t="s">
        <v>1147</v>
      </c>
      <c r="D615" s="1529"/>
      <c r="E615" s="1529"/>
      <c r="F615" s="958"/>
      <c r="G615" s="1529" t="s">
        <v>36</v>
      </c>
      <c r="H615" s="1529"/>
    </row>
    <row r="616" spans="1:8" ht="18">
      <c r="A616" s="1532" t="s">
        <v>37</v>
      </c>
      <c r="B616" s="1532"/>
      <c r="C616" s="1532" t="s">
        <v>38</v>
      </c>
      <c r="D616" s="1532"/>
      <c r="E616" s="1532"/>
      <c r="F616" s="958"/>
      <c r="G616" s="1532" t="s">
        <v>39</v>
      </c>
      <c r="H616" s="1532"/>
    </row>
    <row r="619" spans="1:8" ht="28.8">
      <c r="A619" s="597"/>
      <c r="B619" s="597"/>
      <c r="C619" s="1524" t="s">
        <v>235</v>
      </c>
      <c r="D619" s="1524"/>
      <c r="E619" s="1524"/>
      <c r="F619" s="1524"/>
      <c r="G619" s="1524"/>
      <c r="H619" s="1524"/>
    </row>
    <row r="620" spans="1:8" ht="25.8">
      <c r="A620" s="598"/>
      <c r="B620" s="598"/>
      <c r="C620" s="1535" t="s">
        <v>952</v>
      </c>
      <c r="D620" s="1535"/>
      <c r="E620" s="1535"/>
      <c r="F620" s="1535"/>
      <c r="G620" s="1535"/>
      <c r="H620" s="1535"/>
    </row>
    <row r="621" spans="1:8" ht="25.8">
      <c r="A621" s="598"/>
      <c r="B621" s="598"/>
      <c r="C621" s="1535" t="s">
        <v>953</v>
      </c>
      <c r="D621" s="1535"/>
      <c r="E621" s="1535"/>
      <c r="F621" s="1535"/>
      <c r="G621" s="1535"/>
      <c r="H621" s="1535"/>
    </row>
    <row r="622" spans="1:8" ht="21">
      <c r="A622" s="599"/>
      <c r="B622" s="599"/>
      <c r="C622" s="1537" t="s">
        <v>954</v>
      </c>
      <c r="D622" s="1537"/>
      <c r="E622" s="1537"/>
      <c r="F622" s="1537"/>
      <c r="G622" s="1537"/>
      <c r="H622" s="1537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6" thickBot="1">
      <c r="A624" s="7"/>
      <c r="B624" s="7"/>
      <c r="C624" s="7"/>
      <c r="D624" s="7"/>
      <c r="E624" s="7"/>
      <c r="F624" s="7"/>
      <c r="G624" s="7"/>
      <c r="H624" s="7"/>
    </row>
    <row r="625" spans="1:8" ht="17.399999999999999">
      <c r="A625" s="1620" t="s">
        <v>3</v>
      </c>
      <c r="B625" s="1622" t="s">
        <v>4</v>
      </c>
      <c r="C625" s="1622" t="s">
        <v>5</v>
      </c>
      <c r="D625" s="1622" t="s">
        <v>6</v>
      </c>
      <c r="E625" s="1622" t="s">
        <v>7</v>
      </c>
      <c r="F625" s="868" t="s">
        <v>8</v>
      </c>
      <c r="G625" s="868" t="s">
        <v>9</v>
      </c>
      <c r="H625" s="869" t="s">
        <v>10</v>
      </c>
    </row>
    <row r="626" spans="1:8" ht="17.399999999999999">
      <c r="A626" s="1621"/>
      <c r="B626" s="1623"/>
      <c r="C626" s="1623"/>
      <c r="D626" s="1623"/>
      <c r="E626" s="1623"/>
      <c r="F626" s="871" t="s">
        <v>11</v>
      </c>
      <c r="G626" s="871" t="s">
        <v>11</v>
      </c>
      <c r="H626" s="872" t="s">
        <v>11</v>
      </c>
    </row>
    <row r="627" spans="1:8" ht="17.399999999999999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399999999999999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399999999999999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399999999999999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399999999999999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399999999999999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399999999999999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399999999999999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399999999999999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399999999999999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399999999999999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399999999999999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399999999999999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399999999999999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399999999999999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399999999999999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399999999999999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399999999999999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399999999999999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399999999999999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399999999999999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399999999999999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399999999999999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399999999999999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399999999999999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399999999999999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399999999999999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399999999999999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399999999999999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399999999999999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399999999999999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399999999999999">
      <c r="A658" s="870"/>
      <c r="B658" s="889"/>
      <c r="C658" s="890"/>
      <c r="D658" s="892"/>
      <c r="E658" s="892"/>
      <c r="F658" s="898"/>
      <c r="G658" s="899"/>
      <c r="H658" s="879"/>
    </row>
    <row r="659" spans="1:8" ht="17.399999999999999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399999999999999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399999999999999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399999999999999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399999999999999">
      <c r="A665" s="927"/>
      <c r="B665" s="927"/>
      <c r="C665" s="927"/>
      <c r="D665" s="927"/>
      <c r="E665" s="927"/>
      <c r="F665" s="927"/>
      <c r="G665" s="927"/>
      <c r="H665" s="928"/>
    </row>
    <row r="666" spans="1:8" ht="17.399999999999999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399999999999999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399999999999999">
      <c r="A668" s="931"/>
      <c r="B668" s="931"/>
      <c r="C668" s="931"/>
      <c r="D668" s="931"/>
      <c r="E668" s="931"/>
      <c r="F668" s="931"/>
      <c r="G668" s="1577" t="s">
        <v>1216</v>
      </c>
      <c r="H668" s="1577"/>
    </row>
    <row r="669" spans="1:8" ht="17.399999999999999">
      <c r="A669" s="1577" t="s">
        <v>31</v>
      </c>
      <c r="B669" s="1577"/>
      <c r="C669" s="1577" t="s">
        <v>914</v>
      </c>
      <c r="D669" s="1577"/>
      <c r="E669" s="1577"/>
      <c r="F669" s="931"/>
      <c r="G669" s="1577" t="s">
        <v>33</v>
      </c>
      <c r="H669" s="1577"/>
    </row>
    <row r="670" spans="1:8" ht="17.399999999999999">
      <c r="A670" s="931"/>
      <c r="B670" s="931"/>
      <c r="C670" s="931"/>
      <c r="D670" s="931"/>
      <c r="E670" s="931"/>
      <c r="F670" s="931"/>
      <c r="G670" s="931"/>
      <c r="H670" s="931"/>
    </row>
    <row r="671" spans="1:8" ht="17.399999999999999">
      <c r="A671" s="931"/>
      <c r="B671" s="931"/>
      <c r="C671" s="931"/>
      <c r="D671" s="931"/>
      <c r="E671" s="931"/>
      <c r="F671" s="931"/>
      <c r="G671" s="931"/>
      <c r="H671" s="931"/>
    </row>
    <row r="672" spans="1:8" ht="17.399999999999999">
      <c r="A672" s="931"/>
      <c r="B672" s="931"/>
      <c r="C672" s="931"/>
      <c r="D672" s="931"/>
      <c r="E672" s="931"/>
      <c r="F672" s="931"/>
      <c r="G672" s="931"/>
      <c r="H672" s="931"/>
    </row>
    <row r="673" spans="1:8" ht="17.399999999999999">
      <c r="A673" s="1624" t="s">
        <v>34</v>
      </c>
      <c r="B673" s="1624"/>
      <c r="C673" s="1624" t="s">
        <v>1147</v>
      </c>
      <c r="D673" s="1624"/>
      <c r="E673" s="1624"/>
      <c r="F673" s="931"/>
      <c r="G673" s="1624" t="s">
        <v>36</v>
      </c>
      <c r="H673" s="1624"/>
    </row>
    <row r="674" spans="1:8" ht="17.399999999999999">
      <c r="A674" s="1577" t="s">
        <v>37</v>
      </c>
      <c r="B674" s="1577"/>
      <c r="C674" s="1577" t="s">
        <v>38</v>
      </c>
      <c r="D674" s="1577"/>
      <c r="E674" s="1577"/>
      <c r="F674" s="931"/>
      <c r="G674" s="1577" t="s">
        <v>39</v>
      </c>
      <c r="H674" s="1577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8">
      <c r="A676" s="597"/>
      <c r="B676" s="1524" t="s">
        <v>1153</v>
      </c>
      <c r="C676" s="1524"/>
      <c r="D676" s="1524"/>
      <c r="E676" s="1524"/>
      <c r="F676" s="1524"/>
      <c r="G676" s="1524"/>
      <c r="H676" s="1524"/>
    </row>
    <row r="677" spans="1:8" ht="28.8">
      <c r="A677" s="597"/>
      <c r="B677" s="1524" t="s">
        <v>1152</v>
      </c>
      <c r="C677" s="1524"/>
      <c r="D677" s="1524"/>
      <c r="E677" s="1524"/>
      <c r="F677" s="1524"/>
      <c r="G677" s="1524"/>
      <c r="H677" s="1524"/>
    </row>
    <row r="678" spans="1:8" ht="21">
      <c r="A678" s="830"/>
      <c r="B678" s="830"/>
      <c r="C678" s="1536" t="s">
        <v>259</v>
      </c>
      <c r="D678" s="1536"/>
      <c r="E678" s="1536"/>
      <c r="F678" s="1536"/>
      <c r="G678" s="1536"/>
      <c r="H678" s="1536"/>
    </row>
    <row r="679" spans="1:8" ht="15.6">
      <c r="A679" s="769"/>
      <c r="B679" s="769"/>
      <c r="C679" s="769"/>
      <c r="D679" s="769"/>
      <c r="E679" s="769"/>
      <c r="F679" s="769"/>
      <c r="G679" s="769"/>
      <c r="H679" s="769"/>
    </row>
    <row r="680" spans="1:8" ht="15.6">
      <c r="A680" s="769"/>
      <c r="B680" s="769"/>
      <c r="C680" s="769"/>
      <c r="D680" s="769"/>
      <c r="E680" s="769"/>
      <c r="F680" s="769"/>
      <c r="G680" s="769"/>
      <c r="H680" s="769"/>
    </row>
    <row r="681" spans="1:8" ht="15.6">
      <c r="A681" s="1516" t="s">
        <v>3</v>
      </c>
      <c r="B681" s="1516" t="s">
        <v>4</v>
      </c>
      <c r="C681" s="1516" t="s">
        <v>5</v>
      </c>
      <c r="D681" s="1516" t="s">
        <v>6</v>
      </c>
      <c r="E681" s="1516" t="s">
        <v>7</v>
      </c>
      <c r="F681" s="770" t="s">
        <v>8</v>
      </c>
      <c r="G681" s="770" t="s">
        <v>9</v>
      </c>
      <c r="H681" s="770" t="s">
        <v>10</v>
      </c>
    </row>
    <row r="682" spans="1:8" ht="15.6">
      <c r="A682" s="1517"/>
      <c r="B682" s="1517"/>
      <c r="C682" s="1517"/>
      <c r="D682" s="1517"/>
      <c r="E682" s="1517"/>
      <c r="F682" s="771" t="s">
        <v>11</v>
      </c>
      <c r="G682" s="771" t="s">
        <v>11</v>
      </c>
      <c r="H682" s="771" t="s">
        <v>11</v>
      </c>
    </row>
    <row r="683" spans="1:8" ht="15.6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6">
      <c r="A686" s="814"/>
      <c r="B686" s="806"/>
      <c r="C686" s="815"/>
      <c r="D686" s="816"/>
      <c r="E686" s="816"/>
      <c r="F686" s="817"/>
      <c r="G686" s="817"/>
      <c r="H686" s="818"/>
    </row>
    <row r="687" spans="1:8" ht="15.6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6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6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6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6">
      <c r="A691" s="790"/>
      <c r="B691" s="777"/>
      <c r="C691" s="792"/>
      <c r="D691" s="780"/>
      <c r="E691" s="780"/>
      <c r="F691" s="789"/>
      <c r="G691" s="788"/>
      <c r="H691" s="789"/>
    </row>
    <row r="692" spans="1:8" ht="15.6">
      <c r="A692" s="790"/>
      <c r="B692" s="777"/>
      <c r="C692" s="792"/>
      <c r="D692" s="780"/>
      <c r="E692" s="780"/>
      <c r="F692" s="788"/>
      <c r="G692" s="788"/>
      <c r="H692" s="810"/>
    </row>
    <row r="693" spans="1:8" ht="15.6">
      <c r="A693" s="790"/>
      <c r="B693" s="777"/>
      <c r="C693" s="788"/>
      <c r="D693" s="780"/>
      <c r="E693" s="780"/>
      <c r="F693" s="788"/>
      <c r="G693" s="788"/>
      <c r="H693" s="789"/>
    </row>
    <row r="694" spans="1:8" ht="15.6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6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6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6">
      <c r="A697" s="820"/>
      <c r="B697" s="821"/>
      <c r="C697" s="822"/>
      <c r="D697" s="822"/>
      <c r="E697" s="823"/>
      <c r="F697" s="819"/>
      <c r="G697" s="824"/>
      <c r="H697" s="827"/>
    </row>
    <row r="698" spans="1:8" ht="15.6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6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6">
      <c r="A700" s="49"/>
      <c r="B700" s="49"/>
      <c r="C700" s="49"/>
      <c r="D700" s="49"/>
      <c r="E700" s="49"/>
      <c r="F700" s="49"/>
      <c r="G700" s="49"/>
      <c r="H700" s="50"/>
    </row>
    <row r="701" spans="1:8" ht="18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6">
      <c r="A703" s="49"/>
      <c r="B703" s="49"/>
      <c r="C703" s="49"/>
      <c r="D703" s="49"/>
      <c r="E703" s="49"/>
      <c r="F703" s="49"/>
      <c r="G703" s="49"/>
      <c r="H703" s="50"/>
    </row>
    <row r="704" spans="1:8" ht="15.6">
      <c r="A704" s="51"/>
      <c r="B704" s="51"/>
      <c r="C704" s="51"/>
      <c r="D704" s="51"/>
      <c r="E704" s="51"/>
      <c r="F704" s="51"/>
      <c r="G704" s="1511" t="s">
        <v>1149</v>
      </c>
      <c r="H704" s="1511"/>
    </row>
    <row r="705" spans="1:8" ht="15.6">
      <c r="A705" s="1511" t="s">
        <v>31</v>
      </c>
      <c r="B705" s="1511"/>
      <c r="C705" s="1511" t="s">
        <v>32</v>
      </c>
      <c r="D705" s="1511"/>
      <c r="E705" s="1511"/>
      <c r="F705" s="51"/>
      <c r="G705" s="1511" t="s">
        <v>33</v>
      </c>
      <c r="H705" s="1511"/>
    </row>
    <row r="706" spans="1:8" ht="15.6">
      <c r="A706" s="51"/>
      <c r="B706" s="51"/>
      <c r="C706" s="51"/>
      <c r="D706" s="51"/>
      <c r="E706" s="51"/>
      <c r="F706" s="51"/>
      <c r="G706" s="51"/>
      <c r="H706" s="51"/>
    </row>
    <row r="707" spans="1:8" ht="15.6">
      <c r="A707" s="51"/>
      <c r="B707" s="51"/>
      <c r="C707" s="51"/>
      <c r="D707" s="51"/>
      <c r="E707" s="51"/>
      <c r="F707" s="51"/>
      <c r="G707" s="51"/>
      <c r="H707" s="51"/>
    </row>
    <row r="708" spans="1:8" ht="15.6">
      <c r="A708" s="51"/>
      <c r="B708" s="51"/>
      <c r="C708" s="51"/>
      <c r="D708" s="51"/>
      <c r="E708" s="51"/>
      <c r="F708" s="51"/>
      <c r="G708" s="51"/>
      <c r="H708" s="51"/>
    </row>
    <row r="709" spans="1:8" ht="15.6">
      <c r="A709" s="1512" t="s">
        <v>34</v>
      </c>
      <c r="B709" s="1512"/>
      <c r="C709" s="1512" t="s">
        <v>36</v>
      </c>
      <c r="D709" s="1512"/>
      <c r="E709" s="1512"/>
      <c r="F709" s="51"/>
      <c r="G709" s="1512" t="s">
        <v>36</v>
      </c>
      <c r="H709" s="1512"/>
    </row>
    <row r="710" spans="1:8" ht="15.6">
      <c r="A710" s="1511" t="s">
        <v>37</v>
      </c>
      <c r="B710" s="1511"/>
      <c r="C710" s="1511" t="s">
        <v>492</v>
      </c>
      <c r="D710" s="1511"/>
      <c r="E710" s="1511"/>
      <c r="F710" s="51"/>
      <c r="G710" s="1511" t="s">
        <v>39</v>
      </c>
      <c r="H710" s="1511"/>
    </row>
    <row r="711" spans="1:8" ht="15.6">
      <c r="A711" s="808"/>
      <c r="B711" s="808"/>
      <c r="C711" s="808"/>
      <c r="D711" s="808"/>
      <c r="E711" s="808"/>
      <c r="F711" s="808"/>
      <c r="G711" s="808"/>
      <c r="H711" s="808"/>
    </row>
    <row r="716" spans="1:8" ht="28.8">
      <c r="A716" s="597"/>
      <c r="B716" s="1580" t="s">
        <v>1137</v>
      </c>
      <c r="C716" s="1580"/>
      <c r="D716" s="1580"/>
      <c r="E716" s="1580"/>
      <c r="F716" s="1580"/>
      <c r="G716" s="1580"/>
      <c r="H716" s="1580"/>
    </row>
    <row r="717" spans="1:8" ht="25.8">
      <c r="A717" s="598"/>
      <c r="B717" s="1579" t="s">
        <v>1136</v>
      </c>
      <c r="C717" s="1579"/>
      <c r="D717" s="1579"/>
      <c r="E717" s="1579"/>
      <c r="F717" s="1579"/>
      <c r="G717" s="1579"/>
      <c r="H717" s="1579"/>
    </row>
    <row r="718" spans="1:8" ht="21">
      <c r="A718" s="599"/>
      <c r="B718" s="599"/>
      <c r="C718" s="1526" t="s">
        <v>1138</v>
      </c>
      <c r="D718" s="1578"/>
      <c r="E718" s="1578"/>
      <c r="F718" s="1578"/>
      <c r="G718" s="1578"/>
      <c r="H718" s="1578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6" thickBot="1">
      <c r="A720" s="7"/>
      <c r="B720" s="7"/>
      <c r="C720" s="7"/>
      <c r="D720" s="7"/>
      <c r="E720" s="7"/>
      <c r="F720" s="7"/>
      <c r="G720" s="7"/>
      <c r="H720" s="7"/>
    </row>
    <row r="721" spans="1:8" ht="15.6">
      <c r="A721" s="1538" t="s">
        <v>3</v>
      </c>
      <c r="B721" s="1540" t="s">
        <v>4</v>
      </c>
      <c r="C721" s="1540" t="s">
        <v>5</v>
      </c>
      <c r="D721" s="1540" t="s">
        <v>6</v>
      </c>
      <c r="E721" s="1540" t="s">
        <v>7</v>
      </c>
      <c r="F721" s="8" t="s">
        <v>8</v>
      </c>
      <c r="G721" s="8" t="s">
        <v>9</v>
      </c>
      <c r="H721" s="9" t="s">
        <v>10</v>
      </c>
    </row>
    <row r="722" spans="1:8" ht="15.6">
      <c r="A722" s="1539"/>
      <c r="B722" s="1517"/>
      <c r="C722" s="1517"/>
      <c r="D722" s="1517"/>
      <c r="E722" s="1517"/>
      <c r="F722" s="10" t="s">
        <v>11</v>
      </c>
      <c r="G722" s="10" t="s">
        <v>11</v>
      </c>
      <c r="H722" s="11" t="s">
        <v>11</v>
      </c>
    </row>
    <row r="723" spans="1:8" ht="15.6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6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6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6">
      <c r="A726" s="634"/>
      <c r="B726" s="703"/>
      <c r="C726" s="744"/>
      <c r="D726" s="699"/>
      <c r="E726" s="592"/>
      <c r="F726" s="700"/>
      <c r="G726" s="701"/>
      <c r="H726" s="702"/>
    </row>
    <row r="727" spans="1:8" ht="15.6">
      <c r="A727" s="706"/>
      <c r="B727" s="707"/>
      <c r="C727" s="746"/>
      <c r="D727" s="709"/>
      <c r="E727" s="710"/>
      <c r="F727" s="715"/>
      <c r="G727" s="716"/>
      <c r="H727" s="624"/>
    </row>
    <row r="728" spans="1:8" ht="15.6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6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6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6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6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6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6">
      <c r="A734" s="634"/>
      <c r="B734" s="712"/>
      <c r="C734" s="744"/>
      <c r="D734" s="699"/>
      <c r="E734" s="699"/>
      <c r="F734" s="747"/>
      <c r="G734" s="747"/>
      <c r="H734" s="697"/>
    </row>
    <row r="735" spans="1:8" ht="15.6">
      <c r="A735" s="634"/>
      <c r="B735" s="595"/>
      <c r="C735" s="705"/>
      <c r="D735" s="592"/>
      <c r="E735" s="592"/>
      <c r="F735" s="713"/>
      <c r="G735" s="701"/>
      <c r="H735" s="697"/>
    </row>
    <row r="736" spans="1:8" ht="15.6">
      <c r="A736" s="714"/>
      <c r="B736" s="707"/>
      <c r="C736" s="708"/>
      <c r="D736" s="710"/>
      <c r="E736" s="710"/>
      <c r="F736" s="715"/>
      <c r="G736" s="716"/>
      <c r="H736" s="697"/>
    </row>
    <row r="737" spans="1:8" ht="15.6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6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6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2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6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2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6">
      <c r="A743" s="49"/>
      <c r="B743" s="49"/>
      <c r="C743" s="49"/>
      <c r="D743" s="49"/>
      <c r="E743" s="49"/>
      <c r="F743" s="49"/>
      <c r="G743" s="49"/>
      <c r="H743" s="50"/>
    </row>
    <row r="744" spans="1:8" ht="18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6">
      <c r="A746" s="51"/>
      <c r="B746" s="51"/>
      <c r="C746" s="51"/>
      <c r="D746" s="51"/>
      <c r="E746" s="51"/>
      <c r="F746" s="51"/>
      <c r="G746" s="1511" t="s">
        <v>1135</v>
      </c>
      <c r="H746" s="1511"/>
    </row>
    <row r="747" spans="1:8" ht="15.6">
      <c r="A747" s="1511" t="s">
        <v>31</v>
      </c>
      <c r="B747" s="1511"/>
      <c r="C747" s="1581" t="s">
        <v>914</v>
      </c>
      <c r="D747" s="1511"/>
      <c r="E747" s="1511"/>
      <c r="F747" s="51"/>
      <c r="G747" s="1511" t="s">
        <v>33</v>
      </c>
      <c r="H747" s="1511"/>
    </row>
    <row r="748" spans="1:8" ht="15.6">
      <c r="A748" s="51"/>
      <c r="B748" s="51"/>
      <c r="C748" s="51"/>
      <c r="D748" s="51"/>
      <c r="E748" s="51"/>
      <c r="F748" s="51"/>
      <c r="G748" s="51"/>
      <c r="H748" s="51"/>
    </row>
    <row r="749" spans="1:8" ht="15.6">
      <c r="A749" s="51"/>
      <c r="B749" s="51"/>
      <c r="C749" s="51"/>
      <c r="D749" s="51"/>
      <c r="E749" s="51"/>
      <c r="F749" s="51"/>
      <c r="G749" s="51"/>
      <c r="H749" s="51"/>
    </row>
    <row r="750" spans="1:8" ht="15.6">
      <c r="A750" s="51"/>
      <c r="B750" s="51"/>
      <c r="C750" s="51"/>
      <c r="D750" s="51"/>
      <c r="E750" s="51"/>
      <c r="F750" s="51"/>
      <c r="G750" s="51"/>
      <c r="H750" s="51"/>
    </row>
    <row r="751" spans="1:8" ht="15.6">
      <c r="A751" s="1512" t="s">
        <v>34</v>
      </c>
      <c r="B751" s="1512"/>
      <c r="C751" s="1512" t="s">
        <v>1134</v>
      </c>
      <c r="D751" s="1512"/>
      <c r="E751" s="1512"/>
      <c r="F751" s="51"/>
      <c r="G751" s="1512" t="s">
        <v>36</v>
      </c>
      <c r="H751" s="1512"/>
    </row>
    <row r="752" spans="1:8" ht="15.6">
      <c r="A752" s="1511" t="s">
        <v>37</v>
      </c>
      <c r="B752" s="1511"/>
      <c r="C752" s="1511" t="s">
        <v>492</v>
      </c>
      <c r="D752" s="1511"/>
      <c r="E752" s="1511"/>
      <c r="F752" s="51"/>
      <c r="G752" s="1511" t="s">
        <v>39</v>
      </c>
      <c r="H752" s="1511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8">
      <c r="A756" s="597"/>
      <c r="B756" s="597"/>
      <c r="C756" s="1524" t="s">
        <v>1091</v>
      </c>
      <c r="D756" s="1524"/>
      <c r="E756" s="1524"/>
      <c r="F756" s="1524"/>
      <c r="G756" s="1524"/>
      <c r="H756" s="1524"/>
    </row>
    <row r="757" spans="1:8" ht="25.8">
      <c r="A757" s="598"/>
      <c r="B757" s="598"/>
      <c r="C757" s="1535" t="s">
        <v>1092</v>
      </c>
      <c r="D757" s="1535"/>
      <c r="E757" s="1535"/>
      <c r="F757" s="1535"/>
      <c r="G757" s="1535"/>
      <c r="H757" s="1535"/>
    </row>
    <row r="758" spans="1:8" ht="21">
      <c r="A758" s="599"/>
      <c r="B758" s="599"/>
      <c r="C758" s="1537" t="s">
        <v>1078</v>
      </c>
      <c r="D758" s="1537"/>
      <c r="E758" s="1537"/>
      <c r="F758" s="1537"/>
      <c r="G758" s="1537"/>
      <c r="H758" s="1537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6" thickBot="1">
      <c r="A760" s="7"/>
      <c r="B760" s="7"/>
      <c r="C760" s="7"/>
      <c r="D760" s="7"/>
      <c r="E760" s="7"/>
      <c r="F760" s="7"/>
      <c r="G760" s="7"/>
      <c r="H760" s="7"/>
    </row>
    <row r="761" spans="1:8" ht="15.6">
      <c r="A761" s="1538" t="s">
        <v>3</v>
      </c>
      <c r="B761" s="1540" t="s">
        <v>4</v>
      </c>
      <c r="C761" s="1540" t="s">
        <v>5</v>
      </c>
      <c r="D761" s="1540" t="s">
        <v>6</v>
      </c>
      <c r="E761" s="1540" t="s">
        <v>7</v>
      </c>
      <c r="F761" s="8" t="s">
        <v>8</v>
      </c>
      <c r="G761" s="8" t="s">
        <v>9</v>
      </c>
      <c r="H761" s="9" t="s">
        <v>10</v>
      </c>
    </row>
    <row r="762" spans="1:8" ht="15.6">
      <c r="A762" s="1539"/>
      <c r="B762" s="1517"/>
      <c r="C762" s="1517"/>
      <c r="D762" s="1517"/>
      <c r="E762" s="1517"/>
      <c r="F762" s="10" t="s">
        <v>11</v>
      </c>
      <c r="G762" s="10" t="s">
        <v>11</v>
      </c>
      <c r="H762" s="11" t="s">
        <v>11</v>
      </c>
    </row>
    <row r="763" spans="1:8" ht="15.6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6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6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6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6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6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6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6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6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6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6">
      <c r="A773" s="634"/>
      <c r="B773" s="712"/>
      <c r="C773" s="744"/>
      <c r="D773" s="699"/>
      <c r="E773" s="699"/>
      <c r="F773" s="747"/>
      <c r="G773" s="747"/>
      <c r="H773" s="697"/>
    </row>
    <row r="774" spans="1:8" ht="15.6">
      <c r="A774" s="634"/>
      <c r="B774" s="712"/>
      <c r="C774" s="744"/>
      <c r="D774" s="699"/>
      <c r="E774" s="699"/>
      <c r="F774" s="747"/>
      <c r="G774" s="747"/>
      <c r="H774" s="697"/>
    </row>
    <row r="775" spans="1:8" ht="15.6">
      <c r="A775" s="634"/>
      <c r="B775" s="595"/>
      <c r="C775" s="705"/>
      <c r="D775" s="592"/>
      <c r="E775" s="592"/>
      <c r="F775" s="713"/>
      <c r="G775" s="701"/>
      <c r="H775" s="697"/>
    </row>
    <row r="776" spans="1:8" ht="15.6">
      <c r="A776" s="714"/>
      <c r="B776" s="707"/>
      <c r="C776" s="708"/>
      <c r="D776" s="710"/>
      <c r="E776" s="710"/>
      <c r="F776" s="715"/>
      <c r="G776" s="716"/>
      <c r="H776" s="697"/>
    </row>
    <row r="777" spans="1:8" ht="15.6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6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6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2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6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2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6">
      <c r="A783" s="49"/>
      <c r="B783" s="49"/>
      <c r="C783" s="49"/>
      <c r="D783" s="49"/>
      <c r="E783" s="49"/>
      <c r="F783" s="49"/>
      <c r="G783" s="49"/>
      <c r="H783" s="50"/>
    </row>
    <row r="784" spans="1:8" ht="18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6">
      <c r="A786" s="51"/>
      <c r="B786" s="51"/>
      <c r="C786" s="51"/>
      <c r="D786" s="51"/>
      <c r="E786" s="51"/>
      <c r="F786" s="51"/>
      <c r="G786" s="1511" t="s">
        <v>1135</v>
      </c>
      <c r="H786" s="1511"/>
    </row>
    <row r="787" spans="1:8" ht="15.6">
      <c r="A787" s="1511" t="s">
        <v>31</v>
      </c>
      <c r="B787" s="1511"/>
      <c r="C787" s="1581" t="s">
        <v>914</v>
      </c>
      <c r="D787" s="1511"/>
      <c r="E787" s="1511"/>
      <c r="F787" s="51"/>
      <c r="G787" s="1511" t="s">
        <v>33</v>
      </c>
      <c r="H787" s="1511"/>
    </row>
    <row r="788" spans="1:8" ht="15.6">
      <c r="A788" s="51"/>
      <c r="B788" s="51"/>
      <c r="C788" s="51"/>
      <c r="D788" s="51"/>
      <c r="E788" s="51"/>
      <c r="F788" s="51"/>
      <c r="G788" s="51"/>
      <c r="H788" s="51"/>
    </row>
    <row r="789" spans="1:8" ht="15.6">
      <c r="A789" s="51"/>
      <c r="B789" s="51"/>
      <c r="C789" s="51"/>
      <c r="D789" s="51"/>
      <c r="E789" s="51"/>
      <c r="F789" s="51"/>
      <c r="G789" s="51"/>
      <c r="H789" s="51"/>
    </row>
    <row r="790" spans="1:8" ht="15.6">
      <c r="A790" s="51"/>
      <c r="B790" s="51"/>
      <c r="C790" s="51"/>
      <c r="D790" s="51"/>
      <c r="E790" s="51"/>
      <c r="F790" s="51"/>
      <c r="G790" s="51"/>
      <c r="H790" s="51"/>
    </row>
    <row r="791" spans="1:8" ht="15.6">
      <c r="A791" s="1512" t="s">
        <v>34</v>
      </c>
      <c r="B791" s="1512"/>
      <c r="C791" s="1512" t="s">
        <v>1134</v>
      </c>
      <c r="D791" s="1512"/>
      <c r="E791" s="1512"/>
      <c r="F791" s="51"/>
      <c r="G791" s="1512" t="s">
        <v>36</v>
      </c>
      <c r="H791" s="1512"/>
    </row>
    <row r="792" spans="1:8" ht="15.6">
      <c r="A792" s="1511" t="s">
        <v>37</v>
      </c>
      <c r="B792" s="1511"/>
      <c r="C792" s="1511" t="s">
        <v>492</v>
      </c>
      <c r="D792" s="1511"/>
      <c r="E792" s="1511"/>
      <c r="F792" s="51"/>
      <c r="G792" s="1511" t="s">
        <v>39</v>
      </c>
      <c r="H792" s="1511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8">
      <c r="A795" s="597"/>
      <c r="B795" s="597"/>
      <c r="C795" s="1524" t="s">
        <v>1077</v>
      </c>
      <c r="D795" s="1524"/>
      <c r="E795" s="1524"/>
      <c r="F795" s="1524"/>
      <c r="G795" s="1524"/>
      <c r="H795" s="1524"/>
    </row>
    <row r="796" spans="1:8" ht="25.8">
      <c r="A796" s="598"/>
      <c r="B796" s="598"/>
      <c r="C796" s="1535" t="s">
        <v>1090</v>
      </c>
      <c r="D796" s="1535"/>
      <c r="E796" s="1535"/>
      <c r="F796" s="1535"/>
      <c r="G796" s="1535"/>
      <c r="H796" s="1535"/>
    </row>
    <row r="797" spans="1:8" ht="21">
      <c r="A797" s="599"/>
      <c r="B797" s="599"/>
      <c r="C797" s="1537" t="s">
        <v>1078</v>
      </c>
      <c r="D797" s="1537"/>
      <c r="E797" s="1537"/>
      <c r="F797" s="1537"/>
      <c r="G797" s="1537"/>
      <c r="H797" s="1537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6" thickBot="1">
      <c r="A799" s="7"/>
      <c r="B799" s="7"/>
      <c r="C799" s="7"/>
      <c r="D799" s="7"/>
      <c r="E799" s="7"/>
      <c r="F799" s="7"/>
      <c r="G799" s="7"/>
      <c r="H799" s="7"/>
    </row>
    <row r="800" spans="1:8" ht="15.6">
      <c r="A800" s="1538" t="s">
        <v>3</v>
      </c>
      <c r="B800" s="1540" t="s">
        <v>4</v>
      </c>
      <c r="C800" s="1540" t="s">
        <v>5</v>
      </c>
      <c r="D800" s="1540" t="s">
        <v>6</v>
      </c>
      <c r="E800" s="1540" t="s">
        <v>7</v>
      </c>
      <c r="F800" s="8" t="s">
        <v>8</v>
      </c>
      <c r="G800" s="8" t="s">
        <v>9</v>
      </c>
      <c r="H800" s="9" t="s">
        <v>10</v>
      </c>
    </row>
    <row r="801" spans="1:8" ht="15.6">
      <c r="A801" s="1539"/>
      <c r="B801" s="1517"/>
      <c r="C801" s="1517"/>
      <c r="D801" s="1517"/>
      <c r="E801" s="1517"/>
      <c r="F801" s="10" t="s">
        <v>11</v>
      </c>
      <c r="G801" s="10" t="s">
        <v>11</v>
      </c>
      <c r="H801" s="11" t="s">
        <v>11</v>
      </c>
    </row>
    <row r="802" spans="1:8" ht="15.6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6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6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6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6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6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6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6">
      <c r="A809" s="634"/>
      <c r="B809" s="711"/>
      <c r="C809" s="744"/>
      <c r="D809" s="699"/>
      <c r="E809" s="699"/>
      <c r="F809" s="747"/>
      <c r="G809" s="747"/>
      <c r="H809" s="697"/>
    </row>
    <row r="810" spans="1:8" ht="15.6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6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6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6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6">
      <c r="A814" s="634"/>
      <c r="B814" s="712"/>
      <c r="C814" s="744"/>
      <c r="D814" s="699"/>
      <c r="E814" s="699"/>
      <c r="F814" s="747"/>
      <c r="G814" s="747"/>
      <c r="H814" s="697"/>
    </row>
    <row r="815" spans="1:8" ht="15.6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6">
      <c r="A816" s="634"/>
      <c r="B816" s="712"/>
      <c r="C816" s="744"/>
      <c r="D816" s="699"/>
      <c r="E816" s="699"/>
      <c r="F816" s="747"/>
      <c r="G816" s="747"/>
      <c r="H816" s="697"/>
    </row>
    <row r="817" spans="1:256" ht="15.6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6">
      <c r="A818" s="634"/>
      <c r="B818" s="635"/>
      <c r="C818" s="745"/>
      <c r="D818" s="592"/>
      <c r="E818" s="592"/>
      <c r="F818" s="713"/>
      <c r="G818" s="747"/>
      <c r="H818" s="697"/>
    </row>
    <row r="819" spans="1:256" ht="15.6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6">
      <c r="A820" s="634"/>
      <c r="B820" s="635"/>
      <c r="C820" s="745"/>
      <c r="D820" s="592"/>
      <c r="E820" s="592"/>
      <c r="F820" s="713"/>
      <c r="G820" s="701"/>
      <c r="H820" s="697"/>
    </row>
    <row r="821" spans="1:256" ht="15.6">
      <c r="A821" s="634"/>
      <c r="B821" s="595"/>
      <c r="C821" s="705"/>
      <c r="D821" s="592"/>
      <c r="E821" s="592"/>
      <c r="F821" s="713"/>
      <c r="G821" s="701"/>
      <c r="H821" s="697"/>
    </row>
    <row r="822" spans="1:256" ht="15.6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6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6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6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2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6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2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6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6">
      <c r="A832" s="51"/>
      <c r="B832" s="51"/>
      <c r="C832" s="51"/>
      <c r="D832" s="51"/>
      <c r="E832" s="51"/>
      <c r="F832" s="51"/>
      <c r="G832" s="1581" t="s">
        <v>1133</v>
      </c>
      <c r="H832" s="15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6">
      <c r="A833" s="1511" t="s">
        <v>31</v>
      </c>
      <c r="B833" s="1511"/>
      <c r="C833" s="1581" t="s">
        <v>914</v>
      </c>
      <c r="D833" s="1511"/>
      <c r="E833" s="1511"/>
      <c r="F833" s="51"/>
      <c r="G833" s="1511" t="s">
        <v>33</v>
      </c>
      <c r="H833" s="15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6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6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6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6">
      <c r="A837" s="1512" t="s">
        <v>34</v>
      </c>
      <c r="B837" s="1512"/>
      <c r="C837" s="1512" t="s">
        <v>1134</v>
      </c>
      <c r="D837" s="1512"/>
      <c r="E837" s="1512"/>
      <c r="F837" s="51"/>
      <c r="G837" s="1512" t="s">
        <v>36</v>
      </c>
      <c r="H837" s="151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6">
      <c r="A838" s="1511" t="s">
        <v>37</v>
      </c>
      <c r="B838" s="1511"/>
      <c r="C838" s="1511" t="s">
        <v>492</v>
      </c>
      <c r="D838" s="1511"/>
      <c r="E838" s="1511"/>
      <c r="F838" s="51"/>
      <c r="G838" s="1511" t="s">
        <v>39</v>
      </c>
      <c r="H838" s="15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4.4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4.4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8">
      <c r="A841" s="597"/>
      <c r="B841" s="597"/>
      <c r="C841" s="1524" t="s">
        <v>235</v>
      </c>
      <c r="D841" s="1524"/>
      <c r="E841" s="1524"/>
      <c r="F841" s="1524"/>
      <c r="G841" s="1524"/>
      <c r="H841" s="152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5.8">
      <c r="A842" s="598"/>
      <c r="B842" s="598"/>
      <c r="C842" s="1535" t="s">
        <v>1027</v>
      </c>
      <c r="D842" s="1535"/>
      <c r="E842" s="1535"/>
      <c r="F842" s="1535"/>
      <c r="G842" s="1535"/>
      <c r="H842" s="153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537" t="s">
        <v>1028</v>
      </c>
      <c r="D843" s="1537"/>
      <c r="E843" s="1537"/>
      <c r="F843" s="1537"/>
      <c r="G843" s="1537"/>
      <c r="H843" s="153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4.4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6">
      <c r="A846" s="1538" t="s">
        <v>3</v>
      </c>
      <c r="B846" s="1540" t="s">
        <v>4</v>
      </c>
      <c r="C846" s="1540" t="s">
        <v>5</v>
      </c>
      <c r="D846" s="1540" t="s">
        <v>6</v>
      </c>
      <c r="E846" s="1540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6">
      <c r="A847" s="1539"/>
      <c r="B847" s="1517"/>
      <c r="C847" s="1517"/>
      <c r="D847" s="1517"/>
      <c r="E847" s="1517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6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6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6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6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6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6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6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6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6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6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6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6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6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6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6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6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6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6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6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6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6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6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6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6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6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6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6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6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6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6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6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6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6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6">
      <c r="A881" s="634"/>
      <c r="B881" s="595"/>
      <c r="C881" s="705"/>
      <c r="D881" s="592"/>
      <c r="E881" s="592"/>
      <c r="F881" s="713"/>
      <c r="G881" s="701"/>
      <c r="H881" s="697"/>
    </row>
    <row r="882" spans="1:8" ht="15.6">
      <c r="A882" s="714"/>
      <c r="B882" s="707"/>
      <c r="C882" s="708"/>
      <c r="D882" s="710"/>
      <c r="E882" s="710"/>
      <c r="F882" s="715"/>
      <c r="G882" s="716"/>
      <c r="H882" s="697"/>
    </row>
    <row r="883" spans="1:8" ht="15.6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6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6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2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6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2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6">
      <c r="A889" s="49"/>
      <c r="B889" s="49"/>
      <c r="C889" s="49"/>
      <c r="D889" s="49"/>
      <c r="E889" s="49"/>
      <c r="F889" s="49"/>
      <c r="G889" s="49"/>
      <c r="H889" s="50"/>
    </row>
    <row r="890" spans="1:8" ht="18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6">
      <c r="A891" s="51"/>
      <c r="B891" s="51"/>
      <c r="C891" s="51"/>
      <c r="D891" s="51"/>
      <c r="E891" s="51"/>
      <c r="F891" s="51"/>
      <c r="G891" s="604"/>
      <c r="H891" s="602"/>
    </row>
    <row r="892" spans="1:8" ht="15.6">
      <c r="A892" s="51"/>
      <c r="B892" s="51"/>
      <c r="C892" s="51"/>
      <c r="D892" s="51"/>
      <c r="E892" s="51"/>
      <c r="F892" s="51"/>
      <c r="G892" s="1581" t="s">
        <v>1075</v>
      </c>
      <c r="H892" s="1511"/>
    </row>
    <row r="893" spans="1:8" ht="15.6">
      <c r="A893" s="1511" t="s">
        <v>31</v>
      </c>
      <c r="B893" s="1511"/>
      <c r="C893" s="1581" t="s">
        <v>914</v>
      </c>
      <c r="D893" s="1511"/>
      <c r="E893" s="1511"/>
      <c r="F893" s="51"/>
      <c r="G893" s="1511" t="s">
        <v>33</v>
      </c>
      <c r="H893" s="1511"/>
    </row>
    <row r="894" spans="1:8" ht="15.6">
      <c r="A894" s="51"/>
      <c r="B894" s="51"/>
      <c r="C894" s="51"/>
      <c r="D894" s="51"/>
      <c r="E894" s="51"/>
      <c r="F894" s="51"/>
      <c r="G894" s="51"/>
      <c r="H894" s="51"/>
    </row>
    <row r="895" spans="1:8" ht="15.6">
      <c r="A895" s="51"/>
      <c r="B895" s="51"/>
      <c r="C895" s="51"/>
      <c r="D895" s="51"/>
      <c r="E895" s="51"/>
      <c r="F895" s="51"/>
      <c r="G895" s="51"/>
      <c r="H895" s="51"/>
    </row>
    <row r="896" spans="1:8" ht="15.6">
      <c r="A896" s="51"/>
      <c r="B896" s="51"/>
      <c r="C896" s="51"/>
      <c r="D896" s="51"/>
      <c r="E896" s="51"/>
      <c r="F896" s="51"/>
      <c r="G896" s="51"/>
      <c r="H896" s="51"/>
    </row>
    <row r="897" spans="1:8" ht="15.6">
      <c r="A897" s="1512" t="s">
        <v>34</v>
      </c>
      <c r="B897" s="1512"/>
      <c r="C897" s="1512" t="s">
        <v>35</v>
      </c>
      <c r="D897" s="1512"/>
      <c r="E897" s="1512"/>
      <c r="F897" s="51"/>
      <c r="G897" s="1512" t="s">
        <v>36</v>
      </c>
      <c r="H897" s="1512"/>
    </row>
    <row r="898" spans="1:8" ht="15.6">
      <c r="A898" s="1511" t="s">
        <v>37</v>
      </c>
      <c r="B898" s="1511"/>
      <c r="C898" s="1511" t="s">
        <v>38</v>
      </c>
      <c r="D898" s="1511"/>
      <c r="E898" s="1511"/>
      <c r="F898" s="51"/>
      <c r="G898" s="1511" t="s">
        <v>39</v>
      </c>
      <c r="H898" s="1511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8">
      <c r="A902" s="597"/>
      <c r="B902" s="597"/>
      <c r="C902" s="1524" t="s">
        <v>235</v>
      </c>
      <c r="D902" s="1524"/>
      <c r="E902" s="1524"/>
      <c r="F902" s="1524"/>
      <c r="G902" s="1524"/>
      <c r="H902" s="1524"/>
    </row>
    <row r="903" spans="1:8" ht="25.8">
      <c r="A903" s="598"/>
      <c r="B903" s="598"/>
      <c r="C903" s="1535" t="s">
        <v>952</v>
      </c>
      <c r="D903" s="1535"/>
      <c r="E903" s="1535"/>
      <c r="F903" s="1535"/>
      <c r="G903" s="1535"/>
      <c r="H903" s="1535"/>
    </row>
    <row r="904" spans="1:8" ht="25.8">
      <c r="A904" s="598"/>
      <c r="B904" s="598"/>
      <c r="C904" s="1535" t="s">
        <v>953</v>
      </c>
      <c r="D904" s="1535"/>
      <c r="E904" s="1535"/>
      <c r="F904" s="1535"/>
      <c r="G904" s="1535"/>
      <c r="H904" s="1535"/>
    </row>
    <row r="905" spans="1:8" s="2" customFormat="1" ht="21">
      <c r="A905" s="599"/>
      <c r="B905" s="599"/>
      <c r="C905" s="1537" t="s">
        <v>954</v>
      </c>
      <c r="D905" s="1537"/>
      <c r="E905" s="1537"/>
      <c r="F905" s="1537"/>
      <c r="G905" s="1537"/>
      <c r="H905" s="1537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6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6">
      <c r="A908" s="1538" t="s">
        <v>3</v>
      </c>
      <c r="B908" s="1540" t="s">
        <v>4</v>
      </c>
      <c r="C908" s="1540" t="s">
        <v>5</v>
      </c>
      <c r="D908" s="1540" t="s">
        <v>6</v>
      </c>
      <c r="E908" s="1540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6">
      <c r="A909" s="1539"/>
      <c r="B909" s="1517"/>
      <c r="C909" s="1517"/>
      <c r="D909" s="1517"/>
      <c r="E909" s="1517"/>
      <c r="F909" s="10" t="s">
        <v>11</v>
      </c>
      <c r="G909" s="10" t="s">
        <v>11</v>
      </c>
      <c r="H909" s="11" t="s">
        <v>11</v>
      </c>
    </row>
    <row r="910" spans="1:8" s="2" customFormat="1" ht="15.6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6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6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6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6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6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6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6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6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6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6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6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6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6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6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6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6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6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6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6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6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6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6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6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6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6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6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6">
      <c r="A937" s="12"/>
      <c r="B937" s="16"/>
      <c r="C937" s="23"/>
      <c r="D937" s="15"/>
      <c r="E937" s="15"/>
      <c r="F937" s="19"/>
      <c r="G937" s="20"/>
      <c r="H937" s="18"/>
    </row>
    <row r="938" spans="1:256" ht="15.6">
      <c r="A938" s="603"/>
      <c r="B938" s="612"/>
      <c r="C938" s="613"/>
      <c r="D938" s="615"/>
      <c r="E938" s="615"/>
      <c r="F938" s="631"/>
      <c r="G938" s="632"/>
      <c r="H938" s="18"/>
    </row>
    <row r="939" spans="1:256" ht="15.6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6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6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2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6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2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6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6">
      <c r="A948" s="51"/>
      <c r="B948" s="51"/>
      <c r="C948" s="51"/>
      <c r="D948" s="51"/>
      <c r="E948" s="51"/>
      <c r="F948" s="51"/>
      <c r="G948" s="1511" t="s">
        <v>1148</v>
      </c>
      <c r="H948" s="15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6">
      <c r="A949" s="1511" t="s">
        <v>31</v>
      </c>
      <c r="B949" s="1511"/>
      <c r="C949" s="1581" t="s">
        <v>914</v>
      </c>
      <c r="D949" s="1511"/>
      <c r="E949" s="1511"/>
      <c r="F949" s="51"/>
      <c r="G949" s="1511" t="s">
        <v>33</v>
      </c>
      <c r="H949" s="15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6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6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6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6">
      <c r="A953" s="1512" t="s">
        <v>34</v>
      </c>
      <c r="B953" s="1512"/>
      <c r="C953" s="1512" t="s">
        <v>1147</v>
      </c>
      <c r="D953" s="1512"/>
      <c r="E953" s="1512"/>
      <c r="F953" s="51"/>
      <c r="G953" s="1512" t="s">
        <v>36</v>
      </c>
      <c r="H953" s="151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6">
      <c r="A954" s="1511" t="s">
        <v>37</v>
      </c>
      <c r="B954" s="1511"/>
      <c r="C954" s="1511" t="s">
        <v>38</v>
      </c>
      <c r="D954" s="1511"/>
      <c r="E954" s="1511"/>
      <c r="F954" s="51"/>
      <c r="G954" s="1511" t="s">
        <v>39</v>
      </c>
      <c r="H954" s="15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4.4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4.4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4.4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4.4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8">
      <c r="A960" s="597"/>
      <c r="B960" s="597"/>
      <c r="C960" s="1580" t="s">
        <v>1048</v>
      </c>
      <c r="D960" s="1580"/>
      <c r="E960" s="1580"/>
      <c r="F960" s="1580"/>
      <c r="G960" s="1580"/>
      <c r="H960" s="158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5.8">
      <c r="A961" s="598"/>
      <c r="B961" s="1535" t="s">
        <v>1047</v>
      </c>
      <c r="C961" s="1535"/>
      <c r="D961" s="1535"/>
      <c r="E961" s="1535"/>
      <c r="F961" s="1535"/>
      <c r="G961" s="1535"/>
      <c r="H961" s="153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5.8">
      <c r="A962" s="598"/>
      <c r="B962" s="598"/>
      <c r="C962" s="1535" t="s">
        <v>936</v>
      </c>
      <c r="D962" s="1535"/>
      <c r="E962" s="1535"/>
      <c r="F962" s="1535"/>
      <c r="G962" s="1535"/>
      <c r="H962" s="153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537" t="s">
        <v>311</v>
      </c>
      <c r="D963" s="1537"/>
      <c r="E963" s="1537"/>
      <c r="F963" s="1537"/>
      <c r="G963" s="1537"/>
      <c r="H963" s="153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4.4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6">
      <c r="A966" s="1538" t="s">
        <v>3</v>
      </c>
      <c r="B966" s="1540" t="s">
        <v>4</v>
      </c>
      <c r="C966" s="1540" t="s">
        <v>5</v>
      </c>
      <c r="D966" s="1540" t="s">
        <v>6</v>
      </c>
      <c r="E966" s="1540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6">
      <c r="A967" s="1539"/>
      <c r="B967" s="1517"/>
      <c r="C967" s="1517"/>
      <c r="D967" s="1517"/>
      <c r="E967" s="1517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6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6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6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6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6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581" t="s">
        <v>1032</v>
      </c>
      <c r="H997" s="1511"/>
    </row>
    <row r="998" spans="1:8" ht="18" customHeight="1">
      <c r="A998" s="1511" t="s">
        <v>31</v>
      </c>
      <c r="B998" s="1511"/>
      <c r="C998" s="1581" t="s">
        <v>914</v>
      </c>
      <c r="D998" s="1511"/>
      <c r="E998" s="1511"/>
      <c r="F998" s="51"/>
      <c r="G998" s="1511" t="s">
        <v>33</v>
      </c>
      <c r="H998" s="1511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6">
      <c r="A1001" s="51"/>
      <c r="B1001" s="51"/>
      <c r="C1001" s="51"/>
      <c r="D1001" s="51"/>
      <c r="E1001" s="51"/>
      <c r="F1001" s="51"/>
      <c r="G1001" s="51"/>
      <c r="H1001" s="51"/>
    </row>
    <row r="1002" spans="1:8" ht="15.6">
      <c r="A1002" s="1512" t="s">
        <v>34</v>
      </c>
      <c r="B1002" s="1512"/>
      <c r="C1002" s="1512" t="s">
        <v>35</v>
      </c>
      <c r="D1002" s="1512"/>
      <c r="E1002" s="1512"/>
      <c r="F1002" s="51"/>
      <c r="G1002" s="1512" t="s">
        <v>36</v>
      </c>
      <c r="H1002" s="1512"/>
    </row>
    <row r="1003" spans="1:8" ht="15.6">
      <c r="A1003" s="1511" t="s">
        <v>37</v>
      </c>
      <c r="B1003" s="1511"/>
      <c r="C1003" s="1511" t="s">
        <v>38</v>
      </c>
      <c r="D1003" s="1511"/>
      <c r="E1003" s="1511"/>
      <c r="F1003" s="51"/>
      <c r="G1003" s="1511" t="s">
        <v>39</v>
      </c>
      <c r="H1003" s="1511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8">
      <c r="A1010" s="597"/>
      <c r="B1010" s="597"/>
      <c r="C1010" s="1524" t="s">
        <v>235</v>
      </c>
      <c r="D1010" s="1524"/>
      <c r="E1010" s="1524"/>
      <c r="F1010" s="1524"/>
      <c r="G1010" s="1524"/>
      <c r="H1010" s="1524"/>
    </row>
    <row r="1011" spans="1:8" ht="25.8">
      <c r="A1011" s="598"/>
      <c r="B1011" s="598"/>
      <c r="C1011" s="1535" t="s">
        <v>935</v>
      </c>
      <c r="D1011" s="1535"/>
      <c r="E1011" s="1535"/>
      <c r="F1011" s="1535"/>
      <c r="G1011" s="1535"/>
      <c r="H1011" s="1535"/>
    </row>
    <row r="1012" spans="1:8" ht="21">
      <c r="A1012" s="599"/>
      <c r="B1012" s="599"/>
      <c r="C1012" s="1537" t="s">
        <v>889</v>
      </c>
      <c r="D1012" s="1537"/>
      <c r="E1012" s="1537"/>
      <c r="F1012" s="1537"/>
      <c r="G1012" s="1537"/>
      <c r="H1012" s="1537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6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6">
      <c r="A1015" s="1538" t="s">
        <v>3</v>
      </c>
      <c r="B1015" s="1540" t="s">
        <v>4</v>
      </c>
      <c r="C1015" s="1540" t="s">
        <v>5</v>
      </c>
      <c r="D1015" s="1540" t="s">
        <v>6</v>
      </c>
      <c r="E1015" s="1540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539"/>
      <c r="B1016" s="1517"/>
      <c r="C1016" s="1517"/>
      <c r="D1016" s="1517"/>
      <c r="E1016" s="1517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6">
      <c r="A1036" s="51"/>
      <c r="B1036" s="51"/>
      <c r="C1036" s="51"/>
      <c r="D1036" s="51"/>
      <c r="E1036" s="51"/>
      <c r="F1036" s="51"/>
      <c r="G1036" s="604"/>
      <c r="H1036" s="602"/>
    </row>
    <row r="1037" spans="1:8" ht="15.6">
      <c r="A1037" s="51"/>
      <c r="B1037" s="51"/>
      <c r="C1037" s="51"/>
      <c r="D1037" s="51"/>
      <c r="E1037" s="51"/>
      <c r="F1037" s="51"/>
      <c r="G1037" s="1581" t="s">
        <v>951</v>
      </c>
      <c r="H1037" s="1511"/>
    </row>
    <row r="1038" spans="1:8" ht="15.6">
      <c r="A1038" s="1511" t="s">
        <v>31</v>
      </c>
      <c r="B1038" s="1511"/>
      <c r="C1038" s="1581" t="s">
        <v>914</v>
      </c>
      <c r="D1038" s="1511"/>
      <c r="E1038" s="1511"/>
      <c r="F1038" s="51"/>
      <c r="G1038" s="1511" t="s">
        <v>33</v>
      </c>
      <c r="H1038" s="1511"/>
    </row>
    <row r="1039" spans="1:8" ht="15.6">
      <c r="A1039" s="51"/>
      <c r="B1039" s="51"/>
      <c r="C1039" s="51"/>
      <c r="D1039" s="51"/>
      <c r="E1039" s="51"/>
      <c r="F1039" s="51"/>
      <c r="G1039" s="51"/>
      <c r="H1039" s="51"/>
    </row>
    <row r="1040" spans="1:8" ht="15.6">
      <c r="A1040" s="51"/>
      <c r="B1040" s="51"/>
      <c r="C1040" s="51"/>
      <c r="D1040" s="51"/>
      <c r="E1040" s="51"/>
      <c r="F1040" s="51"/>
      <c r="G1040" s="51"/>
      <c r="H1040" s="51"/>
    </row>
    <row r="1041" spans="1:8" ht="15.6">
      <c r="A1041" s="51"/>
      <c r="B1041" s="51"/>
      <c r="C1041" s="51"/>
      <c r="D1041" s="51"/>
      <c r="E1041" s="51"/>
      <c r="F1041" s="51"/>
      <c r="G1041" s="51"/>
      <c r="H1041" s="51"/>
    </row>
    <row r="1042" spans="1:8" ht="15.6">
      <c r="A1042" s="1512" t="s">
        <v>34</v>
      </c>
      <c r="B1042" s="1512"/>
      <c r="C1042" s="1512" t="s">
        <v>35</v>
      </c>
      <c r="D1042" s="1512"/>
      <c r="E1042" s="1512"/>
      <c r="F1042" s="51"/>
      <c r="G1042" s="1512" t="s">
        <v>36</v>
      </c>
      <c r="H1042" s="1512"/>
    </row>
    <row r="1043" spans="1:8" ht="15.6">
      <c r="A1043" s="1511" t="s">
        <v>37</v>
      </c>
      <c r="B1043" s="1511"/>
      <c r="C1043" s="1511" t="s">
        <v>38</v>
      </c>
      <c r="D1043" s="1511"/>
      <c r="E1043" s="1511"/>
      <c r="F1043" s="51"/>
      <c r="G1043" s="1511" t="s">
        <v>39</v>
      </c>
      <c r="H1043" s="1511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8">
      <c r="A1055" s="597"/>
      <c r="B1055" s="597"/>
      <c r="C1055" s="1524" t="s">
        <v>235</v>
      </c>
      <c r="D1055" s="1524"/>
      <c r="E1055" s="1524"/>
      <c r="F1055" s="1524"/>
      <c r="G1055" s="1524"/>
      <c r="H1055" s="1524"/>
    </row>
    <row r="1056" spans="1:8" ht="25.8">
      <c r="A1056" s="598"/>
      <c r="B1056" s="598"/>
      <c r="C1056" s="1515" t="s">
        <v>888</v>
      </c>
      <c r="D1056" s="1515"/>
      <c r="E1056" s="1515"/>
      <c r="F1056" s="1515"/>
      <c r="G1056" s="1515"/>
      <c r="H1056" s="1515"/>
    </row>
    <row r="1057" spans="1:8" ht="21">
      <c r="A1057" s="599"/>
      <c r="B1057" s="599"/>
      <c r="C1057" s="1537" t="s">
        <v>889</v>
      </c>
      <c r="D1057" s="1537"/>
      <c r="E1057" s="1537"/>
      <c r="F1057" s="1537"/>
      <c r="G1057" s="1537"/>
      <c r="H1057" s="1537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6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6">
      <c r="A1060" s="1538" t="s">
        <v>3</v>
      </c>
      <c r="B1060" s="1540" t="s">
        <v>4</v>
      </c>
      <c r="C1060" s="1540" t="s">
        <v>5</v>
      </c>
      <c r="D1060" s="1540" t="s">
        <v>6</v>
      </c>
      <c r="E1060" s="1540" t="s">
        <v>7</v>
      </c>
      <c r="F1060" s="8" t="s">
        <v>8</v>
      </c>
      <c r="G1060" s="8" t="s">
        <v>9</v>
      </c>
      <c r="H1060" s="9" t="s">
        <v>10</v>
      </c>
    </row>
    <row r="1061" spans="1:8" ht="15.6">
      <c r="A1061" s="1539"/>
      <c r="B1061" s="1517"/>
      <c r="C1061" s="1517"/>
      <c r="D1061" s="1517"/>
      <c r="E1061" s="1517"/>
      <c r="F1061" s="10" t="s">
        <v>11</v>
      </c>
      <c r="G1061" s="10" t="s">
        <v>11</v>
      </c>
      <c r="H1061" s="11" t="s">
        <v>11</v>
      </c>
    </row>
    <row r="1062" spans="1:8" ht="15.6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6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6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6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6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6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6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6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6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6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6">
      <c r="A1072" s="12"/>
      <c r="B1072" s="580"/>
      <c r="C1072" s="23"/>
      <c r="D1072" s="15"/>
      <c r="E1072" s="15"/>
      <c r="F1072" s="25"/>
      <c r="G1072" s="17"/>
      <c r="H1072" s="18"/>
    </row>
    <row r="1073" spans="1:8" ht="15.6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6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6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6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6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2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6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6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2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6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2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6">
      <c r="A1084" s="49"/>
      <c r="B1084" s="49"/>
      <c r="C1084" s="49"/>
      <c r="D1084" s="49"/>
      <c r="E1084" s="49"/>
      <c r="F1084" s="49"/>
      <c r="G1084" s="49"/>
      <c r="H1084" s="50"/>
    </row>
    <row r="1085" spans="1:8" ht="15.6">
      <c r="A1085" s="49"/>
      <c r="B1085" s="49"/>
      <c r="C1085" s="49"/>
      <c r="D1085" s="49"/>
      <c r="E1085" s="49"/>
      <c r="F1085" s="49"/>
      <c r="G1085" s="49"/>
      <c r="H1085" s="50"/>
    </row>
    <row r="1086" spans="1:8" ht="15.6">
      <c r="A1086" s="51"/>
      <c r="B1086" s="51"/>
      <c r="C1086" s="51"/>
      <c r="D1086" s="51"/>
      <c r="E1086" s="51"/>
      <c r="F1086" s="51"/>
      <c r="G1086" s="1581" t="s">
        <v>915</v>
      </c>
      <c r="H1086" s="1511"/>
    </row>
    <row r="1087" spans="1:8" ht="15.6">
      <c r="A1087" s="1511" t="s">
        <v>31</v>
      </c>
      <c r="B1087" s="1511"/>
      <c r="C1087" s="1511" t="s">
        <v>914</v>
      </c>
      <c r="D1087" s="1511"/>
      <c r="E1087" s="1511"/>
      <c r="F1087" s="51"/>
      <c r="G1087" s="1511" t="s">
        <v>488</v>
      </c>
      <c r="H1087" s="1511"/>
    </row>
    <row r="1088" spans="1:8" ht="15.6">
      <c r="A1088" s="51"/>
      <c r="B1088" s="51"/>
      <c r="C1088" s="51"/>
      <c r="D1088" s="51"/>
      <c r="E1088" s="51"/>
      <c r="F1088" s="51"/>
      <c r="G1088" s="51"/>
      <c r="H1088" s="51"/>
    </row>
    <row r="1089" spans="1:8" ht="15.6">
      <c r="A1089" s="51"/>
      <c r="B1089" s="51"/>
      <c r="C1089" s="51"/>
      <c r="D1089" s="51"/>
      <c r="E1089" s="51"/>
      <c r="F1089" s="51"/>
      <c r="G1089" s="51"/>
      <c r="H1089" s="51"/>
    </row>
    <row r="1090" spans="1:8" ht="15.6">
      <c r="A1090" s="51"/>
      <c r="B1090" s="51"/>
      <c r="C1090" s="51"/>
      <c r="D1090" s="51"/>
      <c r="E1090" s="51"/>
      <c r="F1090" s="51"/>
      <c r="G1090" s="51"/>
      <c r="H1090" s="51"/>
    </row>
    <row r="1091" spans="1:8" ht="15.6">
      <c r="A1091" s="1512" t="s">
        <v>34</v>
      </c>
      <c r="B1091" s="1512"/>
      <c r="C1091" s="1512" t="s">
        <v>35</v>
      </c>
      <c r="D1091" s="1512"/>
      <c r="E1091" s="1512"/>
      <c r="F1091" s="51"/>
      <c r="G1091" s="1512" t="s">
        <v>36</v>
      </c>
      <c r="H1091" s="1512"/>
    </row>
    <row r="1092" spans="1:8" ht="15.6">
      <c r="A1092" s="1511" t="s">
        <v>37</v>
      </c>
      <c r="B1092" s="1511"/>
      <c r="C1092" s="1511" t="s">
        <v>38</v>
      </c>
      <c r="D1092" s="1511"/>
      <c r="E1092" s="1511"/>
      <c r="F1092" s="51"/>
      <c r="G1092" s="1511" t="s">
        <v>39</v>
      </c>
      <c r="H1092" s="1511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8">
      <c r="A1102" s="597"/>
      <c r="B1102" s="597"/>
      <c r="C1102" s="1524" t="s">
        <v>235</v>
      </c>
      <c r="D1102" s="1524"/>
      <c r="E1102" s="1524"/>
      <c r="F1102" s="1524"/>
      <c r="G1102" s="1524"/>
      <c r="H1102" s="1524"/>
    </row>
    <row r="1103" spans="1:8" ht="25.8">
      <c r="A1103" s="598"/>
      <c r="B1103" s="598"/>
      <c r="C1103" s="1515" t="s">
        <v>886</v>
      </c>
      <c r="D1103" s="1515"/>
      <c r="E1103" s="1515"/>
      <c r="F1103" s="1515"/>
      <c r="G1103" s="1515"/>
      <c r="H1103" s="1515"/>
    </row>
    <row r="1104" spans="1:8" ht="21">
      <c r="A1104" s="599"/>
      <c r="B1104" s="599"/>
      <c r="C1104" s="1537" t="s">
        <v>887</v>
      </c>
      <c r="D1104" s="1537"/>
      <c r="E1104" s="1537"/>
      <c r="F1104" s="1537"/>
      <c r="G1104" s="1537"/>
      <c r="H1104" s="1537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6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6">
      <c r="A1107" s="1538" t="s">
        <v>3</v>
      </c>
      <c r="B1107" s="1540" t="s">
        <v>4</v>
      </c>
      <c r="C1107" s="1540" t="s">
        <v>5</v>
      </c>
      <c r="D1107" s="1540" t="s">
        <v>6</v>
      </c>
      <c r="E1107" s="1540" t="s">
        <v>7</v>
      </c>
      <c r="F1107" s="8" t="s">
        <v>8</v>
      </c>
      <c r="G1107" s="8" t="s">
        <v>9</v>
      </c>
      <c r="H1107" s="9" t="s">
        <v>10</v>
      </c>
    </row>
    <row r="1108" spans="1:8" ht="15.6">
      <c r="A1108" s="1539"/>
      <c r="B1108" s="1517"/>
      <c r="C1108" s="1517"/>
      <c r="D1108" s="1517"/>
      <c r="E1108" s="1517"/>
      <c r="F1108" s="10" t="s">
        <v>11</v>
      </c>
      <c r="G1108" s="10" t="s">
        <v>11</v>
      </c>
      <c r="H1108" s="11" t="s">
        <v>11</v>
      </c>
    </row>
    <row r="1109" spans="1:8" ht="15.6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6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6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6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6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6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6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6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6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6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6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6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6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6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6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6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6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581" t="s">
        <v>915</v>
      </c>
      <c r="H1132" s="1511"/>
    </row>
    <row r="1133" spans="1:8" s="2" customFormat="1" ht="14.1" customHeight="1">
      <c r="A1133" s="1511" t="s">
        <v>31</v>
      </c>
      <c r="B1133" s="1511"/>
      <c r="C1133" s="1511" t="s">
        <v>914</v>
      </c>
      <c r="D1133" s="1511"/>
      <c r="E1133" s="1511"/>
      <c r="F1133" s="51"/>
      <c r="G1133" s="1511" t="s">
        <v>33</v>
      </c>
      <c r="H1133" s="1511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512" t="s">
        <v>34</v>
      </c>
      <c r="B1137" s="1512"/>
      <c r="C1137" s="1512" t="s">
        <v>35</v>
      </c>
      <c r="D1137" s="1512"/>
      <c r="E1137" s="1512"/>
      <c r="F1137" s="51"/>
      <c r="G1137" s="1512" t="s">
        <v>36</v>
      </c>
      <c r="H1137" s="1512"/>
    </row>
    <row r="1138" spans="1:8" s="2" customFormat="1" ht="14.1" customHeight="1">
      <c r="A1138" s="1511" t="s">
        <v>37</v>
      </c>
      <c r="B1138" s="1511"/>
      <c r="C1138" s="1511" t="s">
        <v>38</v>
      </c>
      <c r="D1138" s="1511"/>
      <c r="E1138" s="1511"/>
      <c r="F1138" s="51"/>
      <c r="G1138" s="1511" t="s">
        <v>39</v>
      </c>
      <c r="H1138" s="1511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582" t="s">
        <v>0</v>
      </c>
      <c r="B1146" s="1582"/>
      <c r="C1146" s="1582"/>
      <c r="D1146" s="1582"/>
      <c r="E1146" s="1582"/>
      <c r="F1146" s="1582"/>
      <c r="G1146" s="1582"/>
      <c r="H1146" s="1582"/>
    </row>
    <row r="1147" spans="1:8" s="2" customFormat="1" ht="14.1" customHeight="1">
      <c r="A1147" s="1582" t="s">
        <v>1</v>
      </c>
      <c r="B1147" s="1582"/>
      <c r="C1147" s="1582"/>
      <c r="D1147" s="1582"/>
      <c r="E1147" s="1582"/>
      <c r="F1147" s="1582"/>
      <c r="G1147" s="1582"/>
      <c r="H1147" s="1582"/>
    </row>
    <row r="1148" spans="1:8" s="2" customFormat="1" ht="14.1" customHeight="1">
      <c r="A1148" s="1583" t="s">
        <v>2</v>
      </c>
      <c r="B1148" s="1583"/>
      <c r="C1148" s="1583"/>
      <c r="D1148" s="1583"/>
      <c r="E1148" s="1583"/>
      <c r="F1148" s="1583"/>
      <c r="G1148" s="1583"/>
      <c r="H1148" s="1583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538" t="s">
        <v>3</v>
      </c>
      <c r="B1151" s="1540" t="s">
        <v>4</v>
      </c>
      <c r="C1151" s="1540" t="s">
        <v>5</v>
      </c>
      <c r="D1151" s="1540" t="s">
        <v>6</v>
      </c>
      <c r="E1151" s="1540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539"/>
      <c r="B1152" s="1517"/>
      <c r="C1152" s="1517"/>
      <c r="D1152" s="1517"/>
      <c r="E1152" s="1517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511" t="s">
        <v>915</v>
      </c>
      <c r="H1171" s="1511"/>
    </row>
    <row r="1172" spans="1:10" ht="14.1" customHeight="1">
      <c r="A1172" s="1511" t="s">
        <v>31</v>
      </c>
      <c r="B1172" s="1511"/>
      <c r="C1172" s="1511" t="s">
        <v>914</v>
      </c>
      <c r="D1172" s="1511"/>
      <c r="E1172" s="1511"/>
      <c r="F1172" s="51"/>
      <c r="G1172" s="1511" t="s">
        <v>488</v>
      </c>
      <c r="H1172" s="1511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512" t="s">
        <v>34</v>
      </c>
      <c r="B1176" s="1512"/>
      <c r="C1176" s="1512" t="s">
        <v>35</v>
      </c>
      <c r="D1176" s="1512"/>
      <c r="E1176" s="1512"/>
      <c r="F1176" s="51"/>
      <c r="G1176" s="1512" t="s">
        <v>36</v>
      </c>
      <c r="H1176" s="1512"/>
      <c r="J1176" s="2">
        <f>3.1*1362118.39</f>
        <v>4222567.0089999996</v>
      </c>
    </row>
    <row r="1177" spans="1:10" s="2" customFormat="1" ht="14.1" customHeight="1">
      <c r="A1177" s="1511" t="s">
        <v>37</v>
      </c>
      <c r="B1177" s="1511"/>
      <c r="C1177" s="1511" t="s">
        <v>38</v>
      </c>
      <c r="D1177" s="1511"/>
      <c r="E1177" s="1511"/>
      <c r="F1177" s="51"/>
      <c r="G1177" s="1511" t="s">
        <v>39</v>
      </c>
      <c r="H1177" s="1511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582" t="s">
        <v>40</v>
      </c>
      <c r="B1185" s="1582"/>
      <c r="C1185" s="1582"/>
      <c r="D1185" s="1582"/>
      <c r="E1185" s="1582"/>
      <c r="F1185" s="1582"/>
      <c r="G1185" s="1582"/>
      <c r="H1185" s="1582"/>
    </row>
    <row r="1186" spans="1:10" s="2" customFormat="1" ht="14.1" customHeight="1">
      <c r="A1186" s="1582" t="s">
        <v>41</v>
      </c>
      <c r="B1186" s="1582"/>
      <c r="C1186" s="1582"/>
      <c r="D1186" s="1582"/>
      <c r="E1186" s="1582"/>
      <c r="F1186" s="1582"/>
      <c r="G1186" s="1582"/>
      <c r="H1186" s="1582"/>
    </row>
    <row r="1187" spans="1:10" s="2" customFormat="1" ht="14.1" customHeight="1">
      <c r="A1187" s="1583" t="s">
        <v>42</v>
      </c>
      <c r="B1187" s="1583"/>
      <c r="C1187" s="1583"/>
      <c r="D1187" s="1583"/>
      <c r="E1187" s="1583"/>
      <c r="F1187" s="1583"/>
      <c r="G1187" s="1583"/>
      <c r="H1187" s="1583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538" t="s">
        <v>3</v>
      </c>
      <c r="B1190" s="1540" t="s">
        <v>4</v>
      </c>
      <c r="C1190" s="1540" t="s">
        <v>5</v>
      </c>
      <c r="D1190" s="1540" t="s">
        <v>6</v>
      </c>
      <c r="E1190" s="1540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539"/>
      <c r="B1191" s="1517"/>
      <c r="C1191" s="1517"/>
      <c r="D1191" s="1517"/>
      <c r="E1191" s="1517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2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6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2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6">
      <c r="A1206" s="49"/>
      <c r="B1206" s="49"/>
      <c r="C1206" s="49"/>
      <c r="D1206" s="49"/>
      <c r="E1206" s="49"/>
      <c r="F1206" s="49"/>
      <c r="G1206" s="49"/>
      <c r="H1206" s="50"/>
    </row>
    <row r="1207" spans="1:8" ht="15.6">
      <c r="A1207" s="51"/>
      <c r="B1207" s="51"/>
      <c r="C1207" s="51"/>
      <c r="D1207" s="51"/>
      <c r="E1207" s="51"/>
      <c r="F1207" s="51"/>
      <c r="G1207" s="1511" t="s">
        <v>55</v>
      </c>
      <c r="H1207" s="1511"/>
    </row>
    <row r="1208" spans="1:8" ht="15.6">
      <c r="A1208" s="1511" t="s">
        <v>31</v>
      </c>
      <c r="B1208" s="1511"/>
      <c r="C1208" s="1511" t="s">
        <v>32</v>
      </c>
      <c r="D1208" s="1511"/>
      <c r="E1208" s="1511"/>
      <c r="F1208" s="51"/>
      <c r="G1208" s="1511" t="s">
        <v>33</v>
      </c>
      <c r="H1208" s="1511"/>
    </row>
    <row r="1209" spans="1:8" ht="15.6">
      <c r="A1209" s="51"/>
      <c r="B1209" s="51"/>
      <c r="C1209" s="51"/>
      <c r="D1209" s="51"/>
      <c r="E1209" s="51"/>
      <c r="F1209" s="51"/>
      <c r="G1209" s="51"/>
      <c r="H1209" s="51"/>
    </row>
    <row r="1210" spans="1:8" ht="15.6">
      <c r="A1210" s="51"/>
      <c r="B1210" s="51"/>
      <c r="C1210" s="51"/>
      <c r="D1210" s="51"/>
      <c r="E1210" s="51"/>
      <c r="F1210" s="51"/>
      <c r="G1210" s="51"/>
      <c r="H1210" s="51"/>
    </row>
    <row r="1211" spans="1:8" ht="15.6">
      <c r="A1211" s="51"/>
      <c r="B1211" s="51"/>
      <c r="C1211" s="51"/>
      <c r="D1211" s="51"/>
      <c r="E1211" s="51"/>
      <c r="F1211" s="51"/>
      <c r="G1211" s="51"/>
      <c r="H1211" s="51"/>
    </row>
    <row r="1212" spans="1:8" ht="15.6">
      <c r="A1212" s="1512" t="s">
        <v>34</v>
      </c>
      <c r="B1212" s="1512"/>
      <c r="C1212" s="1512" t="s">
        <v>35</v>
      </c>
      <c r="D1212" s="1512"/>
      <c r="E1212" s="1512"/>
      <c r="F1212" s="51"/>
      <c r="G1212" s="1512" t="s">
        <v>36</v>
      </c>
      <c r="H1212" s="1512"/>
    </row>
    <row r="1213" spans="1:8" ht="15.6">
      <c r="A1213" s="1511" t="s">
        <v>37</v>
      </c>
      <c r="B1213" s="1511"/>
      <c r="C1213" s="1511" t="s">
        <v>38</v>
      </c>
      <c r="D1213" s="1511"/>
      <c r="E1213" s="1511"/>
      <c r="F1213" s="51"/>
      <c r="G1213" s="1511" t="s">
        <v>39</v>
      </c>
      <c r="H1213" s="1511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">
      <c r="A1222" s="1582" t="s">
        <v>56</v>
      </c>
      <c r="B1222" s="1582"/>
      <c r="C1222" s="1582"/>
      <c r="D1222" s="1582"/>
      <c r="E1222" s="1582"/>
      <c r="F1222" s="1582"/>
      <c r="G1222" s="1582"/>
      <c r="H1222" s="1582"/>
    </row>
    <row r="1223" spans="1:8" ht="18">
      <c r="A1223" s="1582" t="s">
        <v>57</v>
      </c>
      <c r="B1223" s="1582"/>
      <c r="C1223" s="1582"/>
      <c r="D1223" s="1582"/>
      <c r="E1223" s="1582"/>
      <c r="F1223" s="1582"/>
      <c r="G1223" s="1582"/>
      <c r="H1223" s="1582"/>
    </row>
    <row r="1224" spans="1:8" ht="15.6">
      <c r="A1224" s="1583" t="s">
        <v>58</v>
      </c>
      <c r="B1224" s="1583"/>
      <c r="C1224" s="1583"/>
      <c r="D1224" s="1583"/>
      <c r="E1224" s="1583"/>
      <c r="F1224" s="1583"/>
      <c r="G1224" s="1583"/>
      <c r="H1224" s="1583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6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6">
      <c r="A1227" s="1538" t="s">
        <v>3</v>
      </c>
      <c r="B1227" s="1540" t="s">
        <v>4</v>
      </c>
      <c r="C1227" s="1540" t="s">
        <v>5</v>
      </c>
      <c r="D1227" s="1540" t="s">
        <v>6</v>
      </c>
      <c r="E1227" s="1540" t="s">
        <v>7</v>
      </c>
      <c r="F1227" s="8" t="s">
        <v>8</v>
      </c>
      <c r="G1227" s="8" t="s">
        <v>9</v>
      </c>
      <c r="H1227" s="9" t="s">
        <v>10</v>
      </c>
    </row>
    <row r="1228" spans="1:8" ht="15.6">
      <c r="A1228" s="1539"/>
      <c r="B1228" s="1517"/>
      <c r="C1228" s="1517"/>
      <c r="D1228" s="1517"/>
      <c r="E1228" s="1517"/>
      <c r="F1228" s="10" t="s">
        <v>11</v>
      </c>
      <c r="G1228" s="10" t="s">
        <v>11</v>
      </c>
      <c r="H1228" s="11" t="s">
        <v>11</v>
      </c>
    </row>
    <row r="1229" spans="1:8" ht="15.6">
      <c r="A1229" s="52"/>
      <c r="B1229" s="53"/>
      <c r="C1229" s="54"/>
      <c r="D1229" s="54"/>
      <c r="E1229" s="54"/>
      <c r="F1229" s="54"/>
      <c r="G1229" s="54"/>
      <c r="H1229" s="55"/>
    </row>
    <row r="1230" spans="1:8" ht="15.6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6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6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6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6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6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6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6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6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6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6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6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6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6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6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6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6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6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6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6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6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6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6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6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6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2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6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2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6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2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6">
      <c r="A1260" s="49"/>
      <c r="B1260" s="49"/>
      <c r="C1260" s="49"/>
      <c r="D1260" s="49"/>
      <c r="E1260" s="49"/>
      <c r="F1260" s="49"/>
      <c r="G1260" s="49"/>
      <c r="H1260" s="50"/>
    </row>
    <row r="1261" spans="1:8" ht="15.6">
      <c r="A1261" s="51"/>
      <c r="B1261" s="51"/>
      <c r="C1261" s="51"/>
      <c r="D1261" s="51"/>
      <c r="E1261" s="51"/>
      <c r="F1261" s="51"/>
      <c r="G1261" s="1511" t="s">
        <v>89</v>
      </c>
      <c r="H1261" s="1511"/>
    </row>
    <row r="1262" spans="1:8" s="2" customFormat="1" ht="15.6">
      <c r="A1262" s="1511" t="s">
        <v>31</v>
      </c>
      <c r="B1262" s="1511"/>
      <c r="C1262" s="1511" t="s">
        <v>32</v>
      </c>
      <c r="D1262" s="1511"/>
      <c r="E1262" s="1511"/>
      <c r="F1262" s="51"/>
      <c r="G1262" s="1511" t="s">
        <v>33</v>
      </c>
      <c r="H1262" s="1511"/>
    </row>
    <row r="1263" spans="1:8" s="2" customFormat="1" ht="15.6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6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6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6">
      <c r="A1266" s="1512" t="s">
        <v>34</v>
      </c>
      <c r="B1266" s="1512"/>
      <c r="C1266" s="1512" t="s">
        <v>35</v>
      </c>
      <c r="D1266" s="1512"/>
      <c r="E1266" s="1512"/>
      <c r="F1266" s="51"/>
      <c r="G1266" s="1512" t="s">
        <v>36</v>
      </c>
      <c r="H1266" s="1512"/>
    </row>
    <row r="1267" spans="1:8" s="2" customFormat="1" ht="15.6">
      <c r="A1267" s="1511" t="s">
        <v>37</v>
      </c>
      <c r="B1267" s="1511"/>
      <c r="C1267" s="1511" t="s">
        <v>38</v>
      </c>
      <c r="D1267" s="1511"/>
      <c r="E1267" s="1511"/>
      <c r="F1267" s="51"/>
      <c r="G1267" s="1511" t="s">
        <v>39</v>
      </c>
      <c r="H1267" s="1511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">
      <c r="A1271" s="1582" t="s">
        <v>56</v>
      </c>
      <c r="B1271" s="1582"/>
      <c r="C1271" s="1582"/>
      <c r="D1271" s="1582"/>
      <c r="E1271" s="1582"/>
      <c r="F1271" s="1582"/>
      <c r="G1271" s="1582"/>
      <c r="H1271" s="1582"/>
    </row>
    <row r="1272" spans="1:8" ht="18">
      <c r="A1272" s="1582" t="s">
        <v>90</v>
      </c>
      <c r="B1272" s="1582"/>
      <c r="C1272" s="1582"/>
      <c r="D1272" s="1582"/>
      <c r="E1272" s="1582"/>
      <c r="F1272" s="1582"/>
      <c r="G1272" s="1582"/>
      <c r="H1272" s="1582"/>
    </row>
    <row r="1273" spans="1:8" ht="15.6">
      <c r="A1273" s="1583" t="s">
        <v>91</v>
      </c>
      <c r="B1273" s="1583"/>
      <c r="C1273" s="1583"/>
      <c r="D1273" s="1583"/>
      <c r="E1273" s="1583"/>
      <c r="F1273" s="1583"/>
      <c r="G1273" s="1583"/>
      <c r="H1273" s="1583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6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6">
      <c r="A1276" s="1538" t="s">
        <v>3</v>
      </c>
      <c r="B1276" s="1540" t="s">
        <v>4</v>
      </c>
      <c r="C1276" s="1540" t="s">
        <v>5</v>
      </c>
      <c r="D1276" s="1540" t="s">
        <v>6</v>
      </c>
      <c r="E1276" s="1540" t="s">
        <v>7</v>
      </c>
      <c r="F1276" s="8" t="s">
        <v>8</v>
      </c>
      <c r="G1276" s="8" t="s">
        <v>9</v>
      </c>
      <c r="H1276" s="9" t="s">
        <v>10</v>
      </c>
    </row>
    <row r="1277" spans="1:8" ht="15.6">
      <c r="A1277" s="1539"/>
      <c r="B1277" s="1517"/>
      <c r="C1277" s="1517"/>
      <c r="D1277" s="1517"/>
      <c r="E1277" s="1517"/>
      <c r="F1277" s="10" t="s">
        <v>11</v>
      </c>
      <c r="G1277" s="10" t="s">
        <v>11</v>
      </c>
      <c r="H1277" s="11" t="s">
        <v>11</v>
      </c>
    </row>
    <row r="1278" spans="1:8" ht="15.6">
      <c r="A1278" s="52"/>
      <c r="B1278" s="53"/>
      <c r="C1278" s="54"/>
      <c r="D1278" s="54"/>
      <c r="E1278" s="54"/>
      <c r="F1278" s="54"/>
      <c r="G1278" s="54"/>
      <c r="H1278" s="55"/>
    </row>
    <row r="1279" spans="1:8" ht="15.6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6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6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6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6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2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6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2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6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2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6">
      <c r="A1289" s="49"/>
      <c r="B1289" s="49"/>
      <c r="C1289" s="49"/>
      <c r="D1289" s="49"/>
      <c r="E1289" s="49"/>
      <c r="F1289" s="49"/>
      <c r="G1289" s="49"/>
      <c r="H1289" s="50"/>
    </row>
    <row r="1290" spans="1:8" ht="15.6">
      <c r="A1290" s="51"/>
      <c r="B1290" s="51"/>
      <c r="C1290" s="51"/>
      <c r="D1290" s="51"/>
      <c r="E1290" s="51"/>
      <c r="F1290" s="51"/>
      <c r="G1290" s="1511" t="s">
        <v>55</v>
      </c>
      <c r="H1290" s="1511"/>
    </row>
    <row r="1291" spans="1:8" ht="15.6">
      <c r="A1291" s="1511" t="s">
        <v>31</v>
      </c>
      <c r="B1291" s="1511"/>
      <c r="C1291" s="1511" t="s">
        <v>32</v>
      </c>
      <c r="D1291" s="1511"/>
      <c r="E1291" s="1511"/>
      <c r="F1291" s="51"/>
      <c r="G1291" s="1511" t="s">
        <v>33</v>
      </c>
      <c r="H1291" s="1511"/>
    </row>
    <row r="1292" spans="1:8" ht="15.6">
      <c r="A1292" s="51"/>
      <c r="B1292" s="51"/>
      <c r="C1292" s="51"/>
      <c r="D1292" s="51"/>
      <c r="E1292" s="51"/>
      <c r="F1292" s="51"/>
      <c r="G1292" s="51"/>
      <c r="H1292" s="51"/>
    </row>
    <row r="1293" spans="1:8" ht="15.6">
      <c r="A1293" s="51"/>
      <c r="B1293" s="51"/>
      <c r="C1293" s="51"/>
      <c r="D1293" s="51"/>
      <c r="E1293" s="51"/>
      <c r="F1293" s="51"/>
      <c r="G1293" s="51"/>
      <c r="H1293" s="51"/>
    </row>
    <row r="1294" spans="1:8" ht="15.6">
      <c r="A1294" s="51"/>
      <c r="B1294" s="51"/>
      <c r="C1294" s="51"/>
      <c r="D1294" s="51"/>
      <c r="E1294" s="51"/>
      <c r="F1294" s="51"/>
      <c r="G1294" s="51"/>
      <c r="H1294" s="51"/>
    </row>
    <row r="1295" spans="1:8" ht="15.6">
      <c r="A1295" s="1512" t="s">
        <v>34</v>
      </c>
      <c r="B1295" s="1512"/>
      <c r="C1295" s="1512" t="s">
        <v>35</v>
      </c>
      <c r="D1295" s="1512"/>
      <c r="E1295" s="1512"/>
      <c r="F1295" s="51"/>
      <c r="G1295" s="1512" t="s">
        <v>36</v>
      </c>
      <c r="H1295" s="1512"/>
    </row>
    <row r="1296" spans="1:8" ht="15.6">
      <c r="A1296" s="1511" t="s">
        <v>37</v>
      </c>
      <c r="B1296" s="1511"/>
      <c r="C1296" s="1511" t="s">
        <v>38</v>
      </c>
      <c r="D1296" s="1511"/>
      <c r="E1296" s="1511"/>
      <c r="F1296" s="51"/>
      <c r="G1296" s="1511" t="s">
        <v>39</v>
      </c>
      <c r="H1296" s="1511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">
      <c r="A1301" s="1582" t="s">
        <v>56</v>
      </c>
      <c r="B1301" s="1582"/>
      <c r="C1301" s="1582"/>
      <c r="D1301" s="1582"/>
      <c r="E1301" s="1582"/>
      <c r="F1301" s="1582"/>
      <c r="G1301" s="1582"/>
      <c r="H1301" s="1582"/>
    </row>
    <row r="1302" spans="1:8" ht="18">
      <c r="A1302" s="1582" t="s">
        <v>57</v>
      </c>
      <c r="B1302" s="1582"/>
      <c r="C1302" s="1582"/>
      <c r="D1302" s="1582"/>
      <c r="E1302" s="1582"/>
      <c r="F1302" s="1582"/>
      <c r="G1302" s="1582"/>
      <c r="H1302" s="1582"/>
    </row>
    <row r="1303" spans="1:8" ht="15.6">
      <c r="A1303" s="1583" t="s">
        <v>97</v>
      </c>
      <c r="B1303" s="1583"/>
      <c r="C1303" s="1583"/>
      <c r="D1303" s="1583"/>
      <c r="E1303" s="1583"/>
      <c r="F1303" s="1583"/>
      <c r="G1303" s="1583"/>
      <c r="H1303" s="1583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6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6">
      <c r="A1306" s="1538" t="s">
        <v>3</v>
      </c>
      <c r="B1306" s="1540" t="s">
        <v>4</v>
      </c>
      <c r="C1306" s="1540" t="s">
        <v>5</v>
      </c>
      <c r="D1306" s="1540" t="s">
        <v>6</v>
      </c>
      <c r="E1306" s="1540" t="s">
        <v>7</v>
      </c>
      <c r="F1306" s="8" t="s">
        <v>8</v>
      </c>
      <c r="G1306" s="8" t="s">
        <v>9</v>
      </c>
      <c r="H1306" s="9" t="s">
        <v>10</v>
      </c>
    </row>
    <row r="1307" spans="1:8" ht="15.6">
      <c r="A1307" s="1539"/>
      <c r="B1307" s="1517"/>
      <c r="C1307" s="1517"/>
      <c r="D1307" s="1517"/>
      <c r="E1307" s="1517"/>
      <c r="F1307" s="10" t="s">
        <v>11</v>
      </c>
      <c r="G1307" s="10" t="s">
        <v>11</v>
      </c>
      <c r="H1307" s="11" t="s">
        <v>11</v>
      </c>
    </row>
    <row r="1308" spans="1:8" ht="15.6">
      <c r="A1308" s="52"/>
      <c r="B1308" s="53"/>
      <c r="C1308" s="54"/>
      <c r="D1308" s="54"/>
      <c r="E1308" s="54"/>
      <c r="F1308" s="54"/>
      <c r="G1308" s="54"/>
      <c r="H1308" s="55"/>
    </row>
    <row r="1309" spans="1:8" ht="15.6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6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6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6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6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6">
      <c r="A1314" s="52"/>
      <c r="B1314" s="58"/>
      <c r="C1314" s="75"/>
      <c r="D1314" s="56"/>
      <c r="E1314" s="56"/>
      <c r="F1314" s="60"/>
      <c r="G1314" s="60"/>
      <c r="H1314" s="62"/>
    </row>
    <row r="1315" spans="1:8" ht="15.6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6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6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6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6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6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6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6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6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6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6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2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6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2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6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2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6">
      <c r="A1331" s="49"/>
      <c r="B1331" s="49"/>
      <c r="C1331" s="49"/>
      <c r="D1331" s="49"/>
      <c r="E1331" s="49"/>
      <c r="F1331" s="49"/>
      <c r="G1331" s="49"/>
      <c r="H1331" s="50"/>
    </row>
    <row r="1332" spans="1:8" ht="15.6">
      <c r="A1332" s="51"/>
      <c r="B1332" s="51"/>
      <c r="C1332" s="51"/>
      <c r="D1332" s="51"/>
      <c r="E1332" s="51"/>
      <c r="F1332" s="51"/>
      <c r="G1332" s="1511" t="s">
        <v>89</v>
      </c>
      <c r="H1332" s="1511"/>
    </row>
    <row r="1333" spans="1:8" ht="15.6">
      <c r="A1333" s="1511" t="s">
        <v>31</v>
      </c>
      <c r="B1333" s="1511"/>
      <c r="C1333" s="1511" t="s">
        <v>32</v>
      </c>
      <c r="D1333" s="1511"/>
      <c r="E1333" s="1511"/>
      <c r="F1333" s="51"/>
      <c r="G1333" s="1511" t="s">
        <v>33</v>
      </c>
      <c r="H1333" s="1511"/>
    </row>
    <row r="1334" spans="1:8" s="2" customFormat="1" ht="15.6">
      <c r="A1334" s="51"/>
      <c r="B1334" s="51"/>
      <c r="C1334" s="51"/>
      <c r="D1334" s="51"/>
      <c r="E1334" s="51"/>
      <c r="F1334" s="51"/>
      <c r="G1334" s="51"/>
      <c r="H1334" s="51"/>
    </row>
    <row r="1335" spans="1:8" ht="15.6">
      <c r="A1335" s="51"/>
      <c r="B1335" s="51"/>
      <c r="C1335" s="51"/>
      <c r="D1335" s="51"/>
      <c r="E1335" s="51"/>
      <c r="F1335" s="51"/>
      <c r="G1335" s="51"/>
      <c r="H1335" s="51"/>
    </row>
    <row r="1336" spans="1:8" ht="15.6">
      <c r="A1336" s="51"/>
      <c r="B1336" s="51"/>
      <c r="C1336" s="51"/>
      <c r="D1336" s="51"/>
      <c r="E1336" s="51"/>
      <c r="F1336" s="51"/>
      <c r="G1336" s="51"/>
      <c r="H1336" s="51"/>
    </row>
    <row r="1337" spans="1:8" ht="15.6">
      <c r="A1337" s="1512" t="s">
        <v>34</v>
      </c>
      <c r="B1337" s="1512"/>
      <c r="C1337" s="1512" t="s">
        <v>35</v>
      </c>
      <c r="D1337" s="1512"/>
      <c r="E1337" s="1512"/>
      <c r="F1337" s="51"/>
      <c r="G1337" s="1512" t="s">
        <v>36</v>
      </c>
      <c r="H1337" s="1512"/>
    </row>
    <row r="1338" spans="1:8" ht="15.6">
      <c r="A1338" s="1511" t="s">
        <v>37</v>
      </c>
      <c r="B1338" s="1511"/>
      <c r="C1338" s="1511" t="s">
        <v>38</v>
      </c>
      <c r="D1338" s="1511"/>
      <c r="E1338" s="1511"/>
      <c r="F1338" s="51"/>
      <c r="G1338" s="1511" t="s">
        <v>39</v>
      </c>
      <c r="H1338" s="1511"/>
    </row>
    <row r="1341" spans="1:8" ht="21">
      <c r="A1341" s="1536" t="s">
        <v>101</v>
      </c>
      <c r="B1341" s="1536"/>
      <c r="C1341" s="1536"/>
      <c r="D1341" s="1536"/>
      <c r="E1341" s="1536"/>
      <c r="F1341" s="1536"/>
      <c r="G1341" s="1536"/>
      <c r="H1341" s="1536"/>
    </row>
    <row r="1342" spans="1:8" ht="21">
      <c r="A1342" s="1536" t="s">
        <v>102</v>
      </c>
      <c r="B1342" s="1536"/>
      <c r="C1342" s="1536"/>
      <c r="D1342" s="1536"/>
      <c r="E1342" s="1536"/>
      <c r="F1342" s="1536"/>
      <c r="G1342" s="1536"/>
      <c r="H1342" s="1536"/>
    </row>
    <row r="1343" spans="1:8" ht="18">
      <c r="A1343" s="1582" t="s">
        <v>103</v>
      </c>
      <c r="B1343" s="1582"/>
      <c r="C1343" s="1582"/>
      <c r="D1343" s="1582"/>
      <c r="E1343" s="1582"/>
      <c r="F1343" s="1582"/>
      <c r="G1343" s="1582"/>
      <c r="H1343" s="1582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6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6">
      <c r="A1346" s="1538" t="s">
        <v>3</v>
      </c>
      <c r="B1346" s="1540" t="s">
        <v>4</v>
      </c>
      <c r="C1346" s="1540" t="s">
        <v>5</v>
      </c>
      <c r="D1346" s="1540" t="s">
        <v>6</v>
      </c>
      <c r="E1346" s="1540" t="s">
        <v>7</v>
      </c>
      <c r="F1346" s="8" t="s">
        <v>8</v>
      </c>
      <c r="G1346" s="8" t="s">
        <v>9</v>
      </c>
      <c r="H1346" s="9" t="s">
        <v>10</v>
      </c>
    </row>
    <row r="1347" spans="1:8" ht="15.6">
      <c r="A1347" s="1539"/>
      <c r="B1347" s="1517"/>
      <c r="C1347" s="1517"/>
      <c r="D1347" s="1517"/>
      <c r="E1347" s="1517"/>
      <c r="F1347" s="10" t="s">
        <v>11</v>
      </c>
      <c r="G1347" s="10" t="s">
        <v>11</v>
      </c>
      <c r="H1347" s="11" t="s">
        <v>11</v>
      </c>
    </row>
    <row r="1348" spans="1:8" ht="15.6">
      <c r="A1348" s="52"/>
      <c r="B1348" s="53"/>
      <c r="C1348" s="54"/>
      <c r="D1348" s="54"/>
      <c r="E1348" s="54"/>
      <c r="F1348" s="54"/>
      <c r="G1348" s="54"/>
      <c r="H1348" s="55"/>
    </row>
    <row r="1349" spans="1:8" ht="15.6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6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6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6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6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6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6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6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6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6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6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6">
      <c r="A1360" s="52"/>
      <c r="B1360" s="58"/>
      <c r="C1360" s="59"/>
      <c r="D1360" s="56"/>
      <c r="E1360" s="56"/>
      <c r="F1360" s="60"/>
      <c r="G1360" s="60"/>
      <c r="H1360" s="73"/>
    </row>
    <row r="1361" spans="1:8" ht="16.2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6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2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6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2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6">
      <c r="A1366" s="49"/>
      <c r="B1366" s="49"/>
      <c r="C1366" s="49"/>
      <c r="D1366" s="49"/>
      <c r="E1366" s="49"/>
      <c r="F1366" s="49"/>
      <c r="G1366" s="49"/>
      <c r="H1366" s="50"/>
    </row>
    <row r="1367" spans="1:8" ht="15.6">
      <c r="A1367" s="51"/>
      <c r="B1367" s="51"/>
      <c r="C1367" s="51"/>
      <c r="D1367" s="51"/>
      <c r="E1367" s="51"/>
      <c r="F1367" s="51"/>
      <c r="G1367" s="1511" t="s">
        <v>122</v>
      </c>
      <c r="H1367" s="1511"/>
    </row>
    <row r="1368" spans="1:8" ht="15.6">
      <c r="A1368" s="1511" t="s">
        <v>31</v>
      </c>
      <c r="B1368" s="1511"/>
      <c r="C1368" s="1511" t="s">
        <v>32</v>
      </c>
      <c r="D1368" s="1511"/>
      <c r="E1368" s="1511"/>
      <c r="F1368" s="51"/>
      <c r="G1368" s="1511" t="s">
        <v>33</v>
      </c>
      <c r="H1368" s="1511"/>
    </row>
    <row r="1369" spans="1:8" ht="15.6">
      <c r="A1369" s="51"/>
      <c r="B1369" s="51"/>
      <c r="C1369" s="51"/>
      <c r="D1369" s="51"/>
      <c r="E1369" s="51"/>
      <c r="F1369" s="51"/>
      <c r="G1369" s="51"/>
      <c r="H1369" s="51"/>
    </row>
    <row r="1370" spans="1:8" ht="15.6">
      <c r="A1370" s="51"/>
      <c r="B1370" s="51"/>
      <c r="C1370" s="51"/>
      <c r="D1370" s="51"/>
      <c r="E1370" s="51"/>
      <c r="F1370" s="51"/>
      <c r="G1370" s="51"/>
      <c r="H1370" s="51"/>
    </row>
    <row r="1371" spans="1:8" ht="15.6">
      <c r="A1371" s="51"/>
      <c r="B1371" s="51"/>
      <c r="C1371" s="51"/>
      <c r="D1371" s="51"/>
      <c r="E1371" s="51"/>
      <c r="F1371" s="51"/>
      <c r="G1371" s="51"/>
      <c r="H1371" s="51"/>
    </row>
    <row r="1372" spans="1:8" ht="15.6">
      <c r="A1372" s="1512" t="s">
        <v>34</v>
      </c>
      <c r="B1372" s="1512"/>
      <c r="C1372" s="1512" t="s">
        <v>35</v>
      </c>
      <c r="D1372" s="1512"/>
      <c r="E1372" s="1512"/>
      <c r="F1372" s="51"/>
      <c r="G1372" s="1512" t="s">
        <v>36</v>
      </c>
      <c r="H1372" s="1512"/>
    </row>
    <row r="1373" spans="1:8" ht="15.6">
      <c r="A1373" s="1511" t="s">
        <v>37</v>
      </c>
      <c r="B1373" s="1511"/>
      <c r="C1373" s="1511" t="s">
        <v>38</v>
      </c>
      <c r="D1373" s="1511"/>
      <c r="E1373" s="1511"/>
      <c r="F1373" s="51"/>
      <c r="G1373" s="1511" t="s">
        <v>39</v>
      </c>
      <c r="H1373" s="1511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">
      <c r="A1379" s="1582" t="s">
        <v>123</v>
      </c>
      <c r="B1379" s="1582"/>
      <c r="C1379" s="1582"/>
      <c r="D1379" s="1582"/>
      <c r="E1379" s="1582"/>
      <c r="F1379" s="1582"/>
      <c r="G1379" s="1582"/>
      <c r="H1379" s="1582"/>
    </row>
    <row r="1380" spans="1:8" ht="18">
      <c r="A1380" s="1582" t="s">
        <v>124</v>
      </c>
      <c r="B1380" s="1582"/>
      <c r="C1380" s="1582"/>
      <c r="D1380" s="1582"/>
      <c r="E1380" s="1582"/>
      <c r="F1380" s="1582"/>
      <c r="G1380" s="1582"/>
      <c r="H1380" s="1582"/>
    </row>
    <row r="1381" spans="1:8" ht="15.6">
      <c r="A1381" s="1583"/>
      <c r="B1381" s="1583"/>
      <c r="C1381" s="1583"/>
      <c r="D1381" s="1583"/>
      <c r="E1381" s="1583"/>
      <c r="F1381" s="1583"/>
      <c r="G1381" s="1583"/>
      <c r="H1381" s="1583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589" t="s">
        <v>3</v>
      </c>
      <c r="B1384" s="1586" t="s">
        <v>4</v>
      </c>
      <c r="C1384" s="1586" t="s">
        <v>5</v>
      </c>
      <c r="D1384" s="1586" t="s">
        <v>6</v>
      </c>
      <c r="E1384" s="1586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590"/>
      <c r="B1385" s="1587"/>
      <c r="C1385" s="1587"/>
      <c r="D1385" s="1587"/>
      <c r="E1385" s="1587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6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4.4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584" t="s">
        <v>122</v>
      </c>
      <c r="H1440" s="1584"/>
    </row>
    <row r="1441" spans="1:8">
      <c r="A1441" s="1584" t="s">
        <v>31</v>
      </c>
      <c r="B1441" s="1584"/>
      <c r="C1441" s="1584" t="s">
        <v>32</v>
      </c>
      <c r="D1441" s="1584"/>
      <c r="E1441" s="1584"/>
      <c r="F1441" s="6"/>
      <c r="G1441" s="1584" t="s">
        <v>33</v>
      </c>
      <c r="H1441" s="1584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585" t="s">
        <v>34</v>
      </c>
      <c r="B1445" s="1585"/>
      <c r="C1445" s="1585" t="s">
        <v>35</v>
      </c>
      <c r="D1445" s="1585"/>
      <c r="E1445" s="1585"/>
      <c r="F1445" s="6"/>
      <c r="G1445" s="1585" t="s">
        <v>36</v>
      </c>
      <c r="H1445" s="1585"/>
    </row>
    <row r="1446" spans="1:8">
      <c r="A1446" s="1584" t="s">
        <v>37</v>
      </c>
      <c r="B1446" s="1584"/>
      <c r="C1446" s="1584" t="s">
        <v>38</v>
      </c>
      <c r="D1446" s="1584"/>
      <c r="E1446" s="1584"/>
      <c r="F1446" s="6"/>
      <c r="G1446" s="1584" t="s">
        <v>39</v>
      </c>
      <c r="H1446" s="1584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536" t="s">
        <v>174</v>
      </c>
      <c r="B1451" s="1536"/>
      <c r="C1451" s="1536"/>
      <c r="D1451" s="1536"/>
      <c r="E1451" s="1536"/>
      <c r="F1451" s="1536"/>
      <c r="G1451" s="1536"/>
      <c r="H1451" s="1536"/>
    </row>
    <row r="1452" spans="1:8" ht="18" customHeight="1">
      <c r="A1452" s="1536" t="s">
        <v>175</v>
      </c>
      <c r="B1452" s="1536"/>
      <c r="C1452" s="1536"/>
      <c r="D1452" s="1536"/>
      <c r="E1452" s="1536"/>
      <c r="F1452" s="1536"/>
      <c r="G1452" s="1536"/>
      <c r="H1452" s="1536"/>
    </row>
    <row r="1453" spans="1:8" ht="18" customHeight="1">
      <c r="A1453" s="1536" t="s">
        <v>176</v>
      </c>
      <c r="B1453" s="1536"/>
      <c r="C1453" s="1536"/>
      <c r="D1453" s="1536"/>
      <c r="E1453" s="1536"/>
      <c r="F1453" s="1536"/>
      <c r="G1453" s="1536"/>
      <c r="H1453" s="1536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594" t="s">
        <v>3</v>
      </c>
      <c r="B1456" s="1591" t="s">
        <v>4</v>
      </c>
      <c r="C1456" s="1591" t="s">
        <v>5</v>
      </c>
      <c r="D1456" s="1591" t="s">
        <v>6</v>
      </c>
      <c r="E1456" s="1591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595"/>
      <c r="B1457" s="1592"/>
      <c r="C1457" s="1592"/>
      <c r="D1457" s="1592"/>
      <c r="E1457" s="1592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4.4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4.4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4.4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4.4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4.4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4.4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4.4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4.4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4.4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4.4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4.4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4.4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4.4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4.4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4.4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4.4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4.4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4.4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4.4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4.4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4.4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4.4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4.4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4.4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4.4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4.4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4.4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4.4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4.4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4.4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4.4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4.4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4.4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4.4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4.4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4.4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4.4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4.4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4.4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4.4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4.4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4.4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4.4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4.4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4.4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4.4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4.4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4.4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4.4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4.4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4.4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4.4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4.4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4.4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4.4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4.4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4.4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4.4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4.4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4.4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4.4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4.4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4.4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4.4">
      <c r="A1534" s="199"/>
      <c r="B1534" s="199"/>
      <c r="C1534" s="199"/>
      <c r="D1534" s="199"/>
      <c r="E1534" s="199"/>
      <c r="F1534" s="199"/>
      <c r="G1534" s="1588" t="s">
        <v>233</v>
      </c>
      <c r="H1534" s="1588"/>
    </row>
    <row r="1535" spans="1:8" ht="14.4">
      <c r="A1535" s="1588" t="s">
        <v>234</v>
      </c>
      <c r="B1535" s="1588"/>
      <c r="C1535" s="1588" t="s">
        <v>32</v>
      </c>
      <c r="D1535" s="1588"/>
      <c r="E1535" s="1588"/>
      <c r="F1535" s="199"/>
      <c r="G1535" s="1588" t="s">
        <v>33</v>
      </c>
      <c r="H1535" s="1588"/>
    </row>
    <row r="1536" spans="1:8" ht="14.4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4.4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4.4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4.4">
      <c r="A1539" s="1593" t="s">
        <v>34</v>
      </c>
      <c r="B1539" s="1593"/>
      <c r="C1539" s="1593" t="s">
        <v>35</v>
      </c>
      <c r="D1539" s="1593"/>
      <c r="E1539" s="1593"/>
      <c r="F1539" s="199"/>
      <c r="G1539" s="1593" t="s">
        <v>36</v>
      </c>
      <c r="H1539" s="1593"/>
    </row>
    <row r="1540" spans="1:8" ht="14.4">
      <c r="A1540" s="1588" t="s">
        <v>37</v>
      </c>
      <c r="B1540" s="1588"/>
      <c r="C1540" s="1588" t="s">
        <v>38</v>
      </c>
      <c r="D1540" s="1588"/>
      <c r="E1540" s="1588"/>
      <c r="F1540" s="199"/>
      <c r="G1540" s="1588" t="s">
        <v>39</v>
      </c>
      <c r="H1540" s="1588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4.4">
      <c r="A1547" s="1596" t="s">
        <v>235</v>
      </c>
      <c r="B1547" s="1596"/>
      <c r="C1547" s="1596"/>
      <c r="D1547" s="1596"/>
      <c r="E1547" s="1596"/>
      <c r="F1547" s="1596"/>
      <c r="G1547" s="1596"/>
      <c r="H1547" s="1596"/>
    </row>
    <row r="1548" spans="1:8" ht="14.4">
      <c r="A1548" s="1596" t="s">
        <v>236</v>
      </c>
      <c r="B1548" s="1596"/>
      <c r="C1548" s="1596"/>
      <c r="D1548" s="1596"/>
      <c r="E1548" s="1596"/>
      <c r="F1548" s="1596"/>
      <c r="G1548" s="1596"/>
      <c r="H1548" s="1596"/>
    </row>
    <row r="1549" spans="1:8" ht="13.8">
      <c r="A1549" s="1597" t="s">
        <v>237</v>
      </c>
      <c r="B1549" s="1597"/>
      <c r="C1549" s="1597"/>
      <c r="D1549" s="1597"/>
      <c r="E1549" s="1597"/>
      <c r="F1549" s="1597"/>
      <c r="G1549" s="1597"/>
      <c r="H1549" s="1597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6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589" t="s">
        <v>3</v>
      </c>
      <c r="B1552" s="1586" t="s">
        <v>4</v>
      </c>
      <c r="C1552" s="1586" t="s">
        <v>5</v>
      </c>
      <c r="D1552" s="1586" t="s">
        <v>6</v>
      </c>
      <c r="E1552" s="1586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590"/>
      <c r="B1553" s="1587"/>
      <c r="C1553" s="1587"/>
      <c r="D1553" s="1587"/>
      <c r="E1553" s="1587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6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4.4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6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584" t="s">
        <v>257</v>
      </c>
      <c r="H1585" s="1584"/>
    </row>
    <row r="1586" spans="1:8">
      <c r="A1586" s="1584" t="s">
        <v>234</v>
      </c>
      <c r="B1586" s="1584"/>
      <c r="C1586" s="1584" t="s">
        <v>32</v>
      </c>
      <c r="D1586" s="1584"/>
      <c r="E1586" s="1584"/>
      <c r="F1586" s="6"/>
      <c r="G1586" s="1584" t="s">
        <v>33</v>
      </c>
      <c r="H1586" s="1584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585" t="s">
        <v>34</v>
      </c>
      <c r="B1590" s="1585"/>
      <c r="C1590" s="1585" t="s">
        <v>35</v>
      </c>
      <c r="D1590" s="1585"/>
      <c r="E1590" s="1585"/>
      <c r="F1590" s="6"/>
      <c r="G1590" s="1585" t="s">
        <v>36</v>
      </c>
      <c r="H1590" s="1585"/>
    </row>
    <row r="1591" spans="1:8">
      <c r="A1591" s="1584" t="s">
        <v>37</v>
      </c>
      <c r="B1591" s="1584"/>
      <c r="C1591" s="1584" t="s">
        <v>38</v>
      </c>
      <c r="D1591" s="1584"/>
      <c r="E1591" s="1584"/>
      <c r="F1591" s="6"/>
      <c r="G1591" s="1584" t="s">
        <v>39</v>
      </c>
      <c r="H1591" s="1584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4.4">
      <c r="A1601" s="1596" t="s">
        <v>235</v>
      </c>
      <c r="B1601" s="1596"/>
      <c r="C1601" s="1596"/>
      <c r="D1601" s="1596"/>
      <c r="E1601" s="1596"/>
      <c r="F1601" s="1596"/>
      <c r="G1601" s="1596"/>
      <c r="H1601" s="1596"/>
    </row>
    <row r="1602" spans="1:8" ht="14.4">
      <c r="A1602" s="1596" t="s">
        <v>258</v>
      </c>
      <c r="B1602" s="1596"/>
      <c r="C1602" s="1596"/>
      <c r="D1602" s="1596"/>
      <c r="E1602" s="1596"/>
      <c r="F1602" s="1596"/>
      <c r="G1602" s="1596"/>
      <c r="H1602" s="1596"/>
    </row>
    <row r="1603" spans="1:8" ht="13.8">
      <c r="A1603" s="1597" t="s">
        <v>259</v>
      </c>
      <c r="B1603" s="1597"/>
      <c r="C1603" s="1597"/>
      <c r="D1603" s="1597"/>
      <c r="E1603" s="1597"/>
      <c r="F1603" s="1597"/>
      <c r="G1603" s="1597"/>
      <c r="H1603" s="1597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6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589" t="s">
        <v>3</v>
      </c>
      <c r="B1606" s="1586" t="s">
        <v>4</v>
      </c>
      <c r="C1606" s="1586" t="s">
        <v>5</v>
      </c>
      <c r="D1606" s="1586" t="s">
        <v>6</v>
      </c>
      <c r="E1606" s="1586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590"/>
      <c r="B1607" s="1587"/>
      <c r="C1607" s="1587"/>
      <c r="D1607" s="1587"/>
      <c r="E1607" s="1587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6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4.4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6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584" t="s">
        <v>261</v>
      </c>
      <c r="H1626" s="1584"/>
    </row>
    <row r="1627" spans="1:8">
      <c r="A1627" s="1584" t="s">
        <v>234</v>
      </c>
      <c r="B1627" s="1584"/>
      <c r="C1627" s="1584" t="s">
        <v>32</v>
      </c>
      <c r="D1627" s="1584"/>
      <c r="E1627" s="1584"/>
      <c r="F1627" s="6"/>
      <c r="G1627" s="1584" t="s">
        <v>33</v>
      </c>
      <c r="H1627" s="1584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585" t="s">
        <v>34</v>
      </c>
      <c r="B1631" s="1585"/>
      <c r="C1631" s="1585" t="s">
        <v>35</v>
      </c>
      <c r="D1631" s="1585"/>
      <c r="E1631" s="1585"/>
      <c r="F1631" s="6"/>
      <c r="G1631" s="1585" t="s">
        <v>36</v>
      </c>
      <c r="H1631" s="1585"/>
    </row>
    <row r="1632" spans="1:8" ht="15" customHeight="1">
      <c r="A1632" s="1584" t="s">
        <v>37</v>
      </c>
      <c r="B1632" s="1584"/>
      <c r="C1632" s="1584" t="s">
        <v>38</v>
      </c>
      <c r="D1632" s="1584"/>
      <c r="E1632" s="1584"/>
      <c r="F1632" s="6"/>
      <c r="G1632" s="1584" t="s">
        <v>39</v>
      </c>
      <c r="H1632" s="1584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536" t="s">
        <v>262</v>
      </c>
      <c r="B1639" s="1536"/>
      <c r="C1639" s="1536"/>
      <c r="D1639" s="1536"/>
      <c r="E1639" s="1536"/>
      <c r="F1639" s="1536"/>
      <c r="G1639" s="1536"/>
      <c r="H1639" s="1536"/>
    </row>
    <row r="1640" spans="1:8" ht="15" customHeight="1">
      <c r="A1640" s="1536" t="s">
        <v>263</v>
      </c>
      <c r="B1640" s="1536"/>
      <c r="C1640" s="1536"/>
      <c r="D1640" s="1536"/>
      <c r="E1640" s="1536"/>
      <c r="F1640" s="1536"/>
      <c r="G1640" s="1536"/>
      <c r="H1640" s="1536"/>
    </row>
    <row r="1641" spans="1:8" ht="15" customHeight="1">
      <c r="A1641" s="1583" t="s">
        <v>264</v>
      </c>
      <c r="B1641" s="1583"/>
      <c r="C1641" s="1583"/>
      <c r="D1641" s="1583"/>
      <c r="E1641" s="1583"/>
      <c r="F1641" s="1583"/>
      <c r="G1641" s="1583"/>
      <c r="H1641" s="1583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594" t="s">
        <v>3</v>
      </c>
      <c r="B1644" s="1591" t="s">
        <v>4</v>
      </c>
      <c r="C1644" s="1591" t="s">
        <v>5</v>
      </c>
      <c r="D1644" s="1591" t="s">
        <v>6</v>
      </c>
      <c r="E1644" s="1591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595"/>
      <c r="B1645" s="1592"/>
      <c r="C1645" s="1592"/>
      <c r="D1645" s="1592"/>
      <c r="E1645" s="1592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4.4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4.4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4.4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4.4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4.4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4.4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4.4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4.4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4.4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4.4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588" t="s">
        <v>284</v>
      </c>
      <c r="H1669" s="1588"/>
      <c r="J1669" s="368"/>
      <c r="K1669" s="369"/>
      <c r="L1669" s="1"/>
      <c r="M1669" s="370"/>
    </row>
    <row r="1670" spans="1:14" s="3" customFormat="1" ht="15" customHeight="1">
      <c r="A1670" s="1588" t="s">
        <v>234</v>
      </c>
      <c r="B1670" s="1588"/>
      <c r="C1670" s="1588" t="s">
        <v>32</v>
      </c>
      <c r="D1670" s="1588"/>
      <c r="E1670" s="1588"/>
      <c r="F1670" s="199"/>
      <c r="G1670" s="1588" t="s">
        <v>33</v>
      </c>
      <c r="H1670" s="1588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593" t="s">
        <v>34</v>
      </c>
      <c r="B1674" s="1593"/>
      <c r="C1674" s="1593" t="s">
        <v>35</v>
      </c>
      <c r="D1674" s="1593"/>
      <c r="E1674" s="1593"/>
      <c r="F1674" s="199"/>
      <c r="G1674" s="1593" t="s">
        <v>36</v>
      </c>
      <c r="H1674" s="1593"/>
      <c r="J1674" s="368"/>
      <c r="K1674" s="369"/>
      <c r="L1674" s="1"/>
      <c r="M1674" s="370"/>
    </row>
    <row r="1675" spans="1:14" s="3" customFormat="1" ht="15" customHeight="1">
      <c r="A1675" s="1588" t="s">
        <v>37</v>
      </c>
      <c r="B1675" s="1588"/>
      <c r="C1675" s="1588" t="s">
        <v>38</v>
      </c>
      <c r="D1675" s="1588"/>
      <c r="E1675" s="1588"/>
      <c r="F1675" s="199"/>
      <c r="G1675" s="1588" t="s">
        <v>39</v>
      </c>
      <c r="H1675" s="1588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596" t="s">
        <v>235</v>
      </c>
      <c r="B1680" s="1596"/>
      <c r="C1680" s="1596"/>
      <c r="D1680" s="1596"/>
      <c r="E1680" s="1596"/>
      <c r="F1680" s="1596"/>
      <c r="G1680" s="1596"/>
      <c r="H1680" s="1596"/>
      <c r="J1680" s="368"/>
      <c r="K1680" s="369"/>
      <c r="L1680" s="1"/>
      <c r="M1680" s="1"/>
    </row>
    <row r="1681" spans="1:13" s="3" customFormat="1" ht="15" customHeight="1">
      <c r="A1681" s="1596" t="s">
        <v>285</v>
      </c>
      <c r="B1681" s="1596"/>
      <c r="C1681" s="1596"/>
      <c r="D1681" s="1596"/>
      <c r="E1681" s="1596"/>
      <c r="F1681" s="1596"/>
      <c r="G1681" s="1596"/>
      <c r="H1681" s="1596"/>
      <c r="J1681" s="368"/>
      <c r="K1681" s="369"/>
      <c r="L1681" s="1"/>
      <c r="M1681" s="1"/>
    </row>
    <row r="1682" spans="1:13" s="3" customFormat="1" ht="15" customHeight="1">
      <c r="A1682" s="1597" t="s">
        <v>286</v>
      </c>
      <c r="B1682" s="1597"/>
      <c r="C1682" s="1597"/>
      <c r="D1682" s="1597"/>
      <c r="E1682" s="1597"/>
      <c r="F1682" s="1597"/>
      <c r="G1682" s="1597"/>
      <c r="H1682" s="1597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589" t="s">
        <v>3</v>
      </c>
      <c r="B1685" s="1586" t="s">
        <v>4</v>
      </c>
      <c r="C1685" s="1586" t="s">
        <v>5</v>
      </c>
      <c r="D1685" s="1586" t="s">
        <v>6</v>
      </c>
      <c r="E1685" s="1586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590"/>
      <c r="B1686" s="1587"/>
      <c r="C1686" s="1587"/>
      <c r="D1686" s="1587"/>
      <c r="E1686" s="1587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4.4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6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584" t="s">
        <v>257</v>
      </c>
      <c r="H1716" s="1584"/>
      <c r="I1716" s="3"/>
    </row>
    <row r="1717" spans="1:9">
      <c r="A1717" s="1584" t="s">
        <v>234</v>
      </c>
      <c r="B1717" s="1584"/>
      <c r="C1717" s="1584" t="s">
        <v>32</v>
      </c>
      <c r="D1717" s="1584"/>
      <c r="E1717" s="1584"/>
      <c r="F1717" s="6"/>
      <c r="G1717" s="1584" t="s">
        <v>33</v>
      </c>
      <c r="H1717" s="1584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585" t="s">
        <v>34</v>
      </c>
      <c r="B1721" s="1585"/>
      <c r="C1721" s="1585" t="s">
        <v>35</v>
      </c>
      <c r="D1721" s="1585"/>
      <c r="E1721" s="1585"/>
      <c r="F1721" s="6"/>
      <c r="G1721" s="1585" t="s">
        <v>36</v>
      </c>
      <c r="H1721" s="1585"/>
      <c r="I1721" s="3"/>
    </row>
    <row r="1722" spans="1:9">
      <c r="A1722" s="1584" t="s">
        <v>37</v>
      </c>
      <c r="B1722" s="1584"/>
      <c r="C1722" s="1584" t="s">
        <v>38</v>
      </c>
      <c r="D1722" s="1584"/>
      <c r="E1722" s="1584"/>
      <c r="F1722" s="6"/>
      <c r="G1722" s="1584" t="s">
        <v>39</v>
      </c>
      <c r="H1722" s="1584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4.4">
      <c r="A1729" s="1596" t="s">
        <v>235</v>
      </c>
      <c r="B1729" s="1596"/>
      <c r="C1729" s="1596"/>
      <c r="D1729" s="1596"/>
      <c r="E1729" s="1596"/>
      <c r="F1729" s="1596"/>
      <c r="G1729" s="1596"/>
      <c r="H1729" s="1596"/>
      <c r="I1729" s="3"/>
    </row>
    <row r="1730" spans="1:9" ht="14.4">
      <c r="A1730" s="1596" t="s">
        <v>310</v>
      </c>
      <c r="B1730" s="1596"/>
      <c r="C1730" s="1596"/>
      <c r="D1730" s="1596"/>
      <c r="E1730" s="1596"/>
      <c r="F1730" s="1596"/>
      <c r="G1730" s="1596"/>
      <c r="H1730" s="1596"/>
      <c r="I1730" s="3"/>
    </row>
    <row r="1731" spans="1:9" ht="13.8">
      <c r="A1731" s="1597" t="s">
        <v>311</v>
      </c>
      <c r="B1731" s="1597"/>
      <c r="C1731" s="1597"/>
      <c r="D1731" s="1597"/>
      <c r="E1731" s="1597"/>
      <c r="F1731" s="1597"/>
      <c r="G1731" s="1597"/>
      <c r="H1731" s="1597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6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589" t="s">
        <v>3</v>
      </c>
      <c r="B1734" s="1586" t="s">
        <v>4</v>
      </c>
      <c r="C1734" s="1586" t="s">
        <v>5</v>
      </c>
      <c r="D1734" s="1586" t="s">
        <v>6</v>
      </c>
      <c r="E1734" s="1586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590"/>
      <c r="B1735" s="1587"/>
      <c r="C1735" s="1587"/>
      <c r="D1735" s="1587"/>
      <c r="E1735" s="1587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6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4.4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6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584" t="s">
        <v>330</v>
      </c>
      <c r="H1763" s="1584"/>
    </row>
    <row r="1764" spans="1:8">
      <c r="A1764" s="1584" t="s">
        <v>234</v>
      </c>
      <c r="B1764" s="1584"/>
      <c r="C1764" s="1584" t="s">
        <v>32</v>
      </c>
      <c r="D1764" s="1584"/>
      <c r="E1764" s="1584"/>
      <c r="F1764" s="6"/>
      <c r="G1764" s="1584" t="s">
        <v>33</v>
      </c>
      <c r="H1764" s="1584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585" t="s">
        <v>34</v>
      </c>
      <c r="B1768" s="1585"/>
      <c r="C1768" s="1585" t="s">
        <v>35</v>
      </c>
      <c r="D1768" s="1585"/>
      <c r="E1768" s="1585"/>
      <c r="F1768" s="6"/>
      <c r="G1768" s="1585" t="s">
        <v>36</v>
      </c>
      <c r="H1768" s="1585"/>
    </row>
    <row r="1769" spans="1:8">
      <c r="A1769" s="1584" t="s">
        <v>37</v>
      </c>
      <c r="B1769" s="1584"/>
      <c r="C1769" s="1584" t="s">
        <v>38</v>
      </c>
      <c r="D1769" s="1584"/>
      <c r="E1769" s="1584"/>
      <c r="F1769" s="6"/>
      <c r="G1769" s="1584" t="s">
        <v>39</v>
      </c>
      <c r="H1769" s="1584"/>
    </row>
    <row r="1774" spans="1:8" ht="14.4">
      <c r="A1774" s="1596" t="s">
        <v>235</v>
      </c>
      <c r="B1774" s="1596"/>
      <c r="C1774" s="1596"/>
      <c r="D1774" s="1596"/>
      <c r="E1774" s="1596"/>
      <c r="F1774" s="1596"/>
      <c r="G1774" s="1596"/>
      <c r="H1774" s="1596"/>
    </row>
    <row r="1775" spans="1:8" ht="14.4">
      <c r="A1775" s="1596" t="s">
        <v>331</v>
      </c>
      <c r="B1775" s="1596"/>
      <c r="C1775" s="1596"/>
      <c r="D1775" s="1596"/>
      <c r="E1775" s="1596"/>
      <c r="F1775" s="1596"/>
      <c r="G1775" s="1596"/>
      <c r="H1775" s="1596"/>
    </row>
    <row r="1776" spans="1:8" ht="13.8">
      <c r="A1776" s="1597" t="s">
        <v>311</v>
      </c>
      <c r="B1776" s="1597"/>
      <c r="C1776" s="1597"/>
      <c r="D1776" s="1597"/>
      <c r="E1776" s="1597"/>
      <c r="F1776" s="1597"/>
      <c r="G1776" s="1597"/>
      <c r="H1776" s="1597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6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589" t="s">
        <v>3</v>
      </c>
      <c r="B1779" s="1586" t="s">
        <v>4</v>
      </c>
      <c r="C1779" s="1586" t="s">
        <v>5</v>
      </c>
      <c r="D1779" s="1586" t="s">
        <v>6</v>
      </c>
      <c r="E1779" s="1586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590"/>
      <c r="B1780" s="1587"/>
      <c r="C1780" s="1587"/>
      <c r="D1780" s="1587"/>
      <c r="E1780" s="1587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6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3.8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4.4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6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584" t="s">
        <v>342</v>
      </c>
      <c r="H1799" s="1584"/>
    </row>
    <row r="1800" spans="1:8">
      <c r="A1800" s="1584" t="s">
        <v>234</v>
      </c>
      <c r="B1800" s="1584"/>
      <c r="C1800" s="1584" t="s">
        <v>32</v>
      </c>
      <c r="D1800" s="1584"/>
      <c r="E1800" s="1584"/>
      <c r="F1800" s="6"/>
      <c r="G1800" s="1584" t="s">
        <v>33</v>
      </c>
      <c r="H1800" s="1584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585" t="s">
        <v>34</v>
      </c>
      <c r="B1804" s="1585"/>
      <c r="C1804" s="1585" t="s">
        <v>35</v>
      </c>
      <c r="D1804" s="1585"/>
      <c r="E1804" s="1585"/>
      <c r="F1804" s="6"/>
      <c r="G1804" s="1585" t="s">
        <v>36</v>
      </c>
      <c r="H1804" s="1585"/>
    </row>
    <row r="1805" spans="1:8">
      <c r="A1805" s="1584" t="s">
        <v>37</v>
      </c>
      <c r="B1805" s="1584"/>
      <c r="C1805" s="1584" t="s">
        <v>38</v>
      </c>
      <c r="D1805" s="1584"/>
      <c r="E1805" s="1584"/>
      <c r="F1805" s="6"/>
      <c r="G1805" s="1584" t="s">
        <v>39</v>
      </c>
      <c r="H1805" s="1584"/>
    </row>
    <row r="1812" spans="1:8">
      <c r="A1812" s="1608" t="s">
        <v>235</v>
      </c>
      <c r="B1812" s="1608"/>
      <c r="C1812" s="1608"/>
      <c r="D1812" s="1608"/>
      <c r="E1812" s="1608"/>
      <c r="F1812" s="1608"/>
      <c r="G1812" s="1608"/>
      <c r="H1812" s="1608"/>
    </row>
    <row r="1813" spans="1:8">
      <c r="A1813" s="1608" t="s">
        <v>343</v>
      </c>
      <c r="B1813" s="1608"/>
      <c r="C1813" s="1608"/>
      <c r="D1813" s="1608"/>
      <c r="E1813" s="1608"/>
      <c r="F1813" s="1608"/>
      <c r="G1813" s="1608"/>
      <c r="H1813" s="1608"/>
    </row>
    <row r="1814" spans="1:8">
      <c r="A1814" s="1608" t="s">
        <v>259</v>
      </c>
      <c r="B1814" s="1608"/>
      <c r="C1814" s="1608"/>
      <c r="D1814" s="1608"/>
      <c r="E1814" s="1608"/>
      <c r="F1814" s="1608"/>
      <c r="G1814" s="1608"/>
      <c r="H1814" s="1608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6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589" t="s">
        <v>3</v>
      </c>
      <c r="B1817" s="1586" t="s">
        <v>4</v>
      </c>
      <c r="C1817" s="1586" t="s">
        <v>5</v>
      </c>
      <c r="D1817" s="1586" t="s">
        <v>6</v>
      </c>
      <c r="E1817" s="1586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590"/>
      <c r="B1818" s="1587"/>
      <c r="C1818" s="1587"/>
      <c r="D1818" s="1587"/>
      <c r="E1818" s="1587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6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598" t="s">
        <v>25</v>
      </c>
      <c r="E1841" s="1598"/>
      <c r="F1841" s="1599"/>
      <c r="G1841" s="260">
        <f>SUM(G1819:G1840)</f>
        <v>15588348.834000001</v>
      </c>
      <c r="H1841" s="261">
        <f>SUM(G1841:G1842)</f>
        <v>17147183.717399999</v>
      </c>
    </row>
    <row r="1842" spans="1:8" ht="13.8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4.4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6" thickBot="1">
      <c r="A1845" s="125"/>
      <c r="B1845" s="1600" t="s">
        <v>361</v>
      </c>
      <c r="C1845" s="1600"/>
      <c r="D1845" s="1600"/>
      <c r="E1845" s="1600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584" t="s">
        <v>362</v>
      </c>
      <c r="H1848" s="1584"/>
    </row>
    <row r="1849" spans="1:8">
      <c r="A1849" s="1584" t="s">
        <v>234</v>
      </c>
      <c r="B1849" s="1584"/>
      <c r="C1849" s="1584" t="s">
        <v>32</v>
      </c>
      <c r="D1849" s="1584"/>
      <c r="E1849" s="1584"/>
      <c r="F1849" s="6"/>
      <c r="G1849" s="1584" t="s">
        <v>33</v>
      </c>
      <c r="H1849" s="1584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585" t="s">
        <v>34</v>
      </c>
      <c r="B1853" s="1585"/>
      <c r="C1853" s="1585" t="s">
        <v>35</v>
      </c>
      <c r="D1853" s="1585"/>
      <c r="E1853" s="1585"/>
      <c r="F1853" s="6"/>
      <c r="G1853" s="1585" t="s">
        <v>36</v>
      </c>
      <c r="H1853" s="1585"/>
    </row>
    <row r="1854" spans="1:8">
      <c r="A1854" s="1584" t="s">
        <v>37</v>
      </c>
      <c r="B1854" s="1584"/>
      <c r="C1854" s="1584" t="s">
        <v>38</v>
      </c>
      <c r="D1854" s="1584"/>
      <c r="E1854" s="1584"/>
      <c r="F1854" s="6"/>
      <c r="G1854" s="1584" t="s">
        <v>39</v>
      </c>
      <c r="H1854" s="1584"/>
    </row>
    <row r="1862" spans="1:8">
      <c r="A1862" s="1608" t="s">
        <v>235</v>
      </c>
      <c r="B1862" s="1608"/>
      <c r="C1862" s="1608"/>
      <c r="D1862" s="1608"/>
      <c r="E1862" s="1608"/>
      <c r="F1862" s="1608"/>
      <c r="G1862" s="1608"/>
      <c r="H1862" s="1608"/>
    </row>
    <row r="1863" spans="1:8">
      <c r="A1863" s="1608" t="s">
        <v>363</v>
      </c>
      <c r="B1863" s="1608"/>
      <c r="C1863" s="1608"/>
      <c r="D1863" s="1608"/>
      <c r="E1863" s="1608"/>
      <c r="F1863" s="1608"/>
      <c r="G1863" s="1608"/>
      <c r="H1863" s="1608"/>
    </row>
    <row r="1864" spans="1:8">
      <c r="A1864" s="1608" t="s">
        <v>259</v>
      </c>
      <c r="B1864" s="1608"/>
      <c r="C1864" s="1608"/>
      <c r="D1864" s="1608"/>
      <c r="E1864" s="1608"/>
      <c r="F1864" s="1608"/>
      <c r="G1864" s="1608"/>
      <c r="H1864" s="1608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607" t="s">
        <v>3</v>
      </c>
      <c r="B1867" s="1607" t="s">
        <v>4</v>
      </c>
      <c r="C1867" s="1607" t="s">
        <v>5</v>
      </c>
      <c r="D1867" s="1607" t="s">
        <v>6</v>
      </c>
      <c r="E1867" s="1607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587"/>
      <c r="B1868" s="1587"/>
      <c r="C1868" s="1587"/>
      <c r="D1868" s="1587"/>
      <c r="E1868" s="1587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617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617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584" t="s">
        <v>375</v>
      </c>
      <c r="H1889" s="1584"/>
    </row>
    <row r="1890" spans="1:8">
      <c r="A1890" s="1584" t="s">
        <v>234</v>
      </c>
      <c r="B1890" s="1584"/>
      <c r="C1890" s="1584" t="s">
        <v>32</v>
      </c>
      <c r="D1890" s="1584"/>
      <c r="E1890" s="1584"/>
      <c r="F1890" s="6"/>
      <c r="G1890" s="1584" t="s">
        <v>33</v>
      </c>
      <c r="H1890" s="1584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585" t="s">
        <v>34</v>
      </c>
      <c r="B1894" s="1585"/>
      <c r="C1894" s="1585" t="s">
        <v>35</v>
      </c>
      <c r="D1894" s="1585"/>
      <c r="E1894" s="1585"/>
      <c r="F1894" s="6"/>
      <c r="G1894" s="1585" t="s">
        <v>36</v>
      </c>
      <c r="H1894" s="1585"/>
    </row>
    <row r="1895" spans="1:8">
      <c r="A1895" s="1584" t="s">
        <v>37</v>
      </c>
      <c r="B1895" s="1584"/>
      <c r="C1895" s="1584" t="s">
        <v>38</v>
      </c>
      <c r="D1895" s="1584"/>
      <c r="E1895" s="1584"/>
      <c r="F1895" s="6"/>
      <c r="G1895" s="1584" t="s">
        <v>39</v>
      </c>
      <c r="H1895" s="1584"/>
    </row>
    <row r="1902" spans="1:8">
      <c r="A1902" s="1608" t="s">
        <v>235</v>
      </c>
      <c r="B1902" s="1584"/>
      <c r="C1902" s="1584"/>
      <c r="D1902" s="1584"/>
      <c r="E1902" s="1584"/>
      <c r="F1902" s="1584"/>
      <c r="G1902" s="1584"/>
      <c r="H1902" s="1584"/>
    </row>
    <row r="1903" spans="1:8">
      <c r="A1903" s="1608" t="s">
        <v>376</v>
      </c>
      <c r="B1903" s="1608"/>
      <c r="C1903" s="1608"/>
      <c r="D1903" s="1608"/>
      <c r="E1903" s="1608"/>
      <c r="F1903" s="1608"/>
      <c r="G1903" s="1608"/>
      <c r="H1903" s="1608"/>
    </row>
    <row r="1904" spans="1:8">
      <c r="A1904" s="1608" t="s">
        <v>377</v>
      </c>
      <c r="B1904" s="1608"/>
      <c r="C1904" s="1608"/>
      <c r="D1904" s="1608"/>
      <c r="E1904" s="1608"/>
      <c r="F1904" s="1608"/>
      <c r="G1904" s="1608"/>
      <c r="H1904" s="1608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607" t="s">
        <v>3</v>
      </c>
      <c r="B1907" s="1607" t="s">
        <v>4</v>
      </c>
      <c r="C1907" s="1607" t="s">
        <v>5</v>
      </c>
      <c r="D1907" s="1607" t="s">
        <v>6</v>
      </c>
      <c r="E1907" s="1607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587"/>
      <c r="B1908" s="1587"/>
      <c r="C1908" s="1587"/>
      <c r="D1908" s="1587"/>
      <c r="E1908" s="1587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584" t="s">
        <v>396</v>
      </c>
      <c r="H1944" s="1584"/>
    </row>
    <row r="1945" spans="1:8">
      <c r="A1945" s="1584" t="s">
        <v>234</v>
      </c>
      <c r="B1945" s="1584"/>
      <c r="C1945" s="1584" t="s">
        <v>32</v>
      </c>
      <c r="D1945" s="1584"/>
      <c r="E1945" s="1584"/>
      <c r="F1945" s="6"/>
      <c r="G1945" s="1584" t="s">
        <v>33</v>
      </c>
      <c r="H1945" s="1584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585" t="s">
        <v>34</v>
      </c>
      <c r="B1949" s="1585"/>
      <c r="C1949" s="1585" t="s">
        <v>35</v>
      </c>
      <c r="D1949" s="1585"/>
      <c r="E1949" s="1585"/>
      <c r="F1949" s="6"/>
      <c r="G1949" s="1585" t="s">
        <v>36</v>
      </c>
      <c r="H1949" s="1585"/>
    </row>
    <row r="1950" spans="1:8">
      <c r="A1950" s="1584" t="s">
        <v>37</v>
      </c>
      <c r="B1950" s="1584"/>
      <c r="C1950" s="1584" t="s">
        <v>38</v>
      </c>
      <c r="D1950" s="1584"/>
      <c r="E1950" s="1584"/>
      <c r="F1950" s="6"/>
      <c r="G1950" s="1584" t="s">
        <v>39</v>
      </c>
      <c r="H1950" s="1584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6">
      <c r="A1956" s="1583" t="s">
        <v>235</v>
      </c>
      <c r="B1956" s="1511"/>
      <c r="C1956" s="1511"/>
      <c r="D1956" s="1511"/>
      <c r="E1956" s="1511"/>
      <c r="F1956" s="1511"/>
      <c r="G1956" s="1511"/>
      <c r="H1956" s="1511"/>
    </row>
    <row r="1957" spans="1:8" ht="14.4">
      <c r="A1957" s="1596" t="s">
        <v>397</v>
      </c>
      <c r="B1957" s="1596"/>
      <c r="C1957" s="1596"/>
      <c r="D1957" s="1596"/>
      <c r="E1957" s="1596"/>
      <c r="F1957" s="1596"/>
      <c r="G1957" s="1596"/>
      <c r="H1957" s="1596"/>
    </row>
    <row r="1958" spans="1:8" ht="14.4">
      <c r="A1958" s="1596" t="s">
        <v>398</v>
      </c>
      <c r="B1958" s="1596"/>
      <c r="C1958" s="1596"/>
      <c r="D1958" s="1596"/>
      <c r="E1958" s="1596"/>
      <c r="F1958" s="1596"/>
      <c r="G1958" s="1596"/>
      <c r="H1958" s="1596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3.8">
      <c r="A1961" s="1615" t="s">
        <v>3</v>
      </c>
      <c r="B1961" s="1615" t="s">
        <v>4</v>
      </c>
      <c r="C1961" s="1615" t="s">
        <v>5</v>
      </c>
      <c r="D1961" s="1615" t="s">
        <v>6</v>
      </c>
      <c r="E1961" s="1615" t="s">
        <v>7</v>
      </c>
      <c r="F1961" s="316" t="s">
        <v>8</v>
      </c>
      <c r="G1961" s="316" t="s">
        <v>9</v>
      </c>
      <c r="H1961" s="316" t="s">
        <v>10</v>
      </c>
    </row>
    <row r="1962" spans="1:8" ht="13.8">
      <c r="A1962" s="1616"/>
      <c r="B1962" s="1616"/>
      <c r="C1962" s="1616"/>
      <c r="D1962" s="1616"/>
      <c r="E1962" s="1616"/>
      <c r="F1962" s="317" t="s">
        <v>11</v>
      </c>
      <c r="G1962" s="317" t="s">
        <v>11</v>
      </c>
      <c r="H1962" s="317" t="s">
        <v>11</v>
      </c>
    </row>
    <row r="1963" spans="1:8" ht="13.8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3.8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3.8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3.8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3.8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3.8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3.8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3.8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3.8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3.8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3.8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3.8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3.8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3.8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3.8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3.8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3.8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3.8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3.8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3.8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3.8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3.8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3.8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3.8">
      <c r="A1986" s="362"/>
      <c r="B1986" s="362"/>
      <c r="C1986" s="362"/>
      <c r="D1986" s="362"/>
      <c r="E1986" s="362"/>
      <c r="F1986" s="362"/>
      <c r="G1986" s="1613" t="s">
        <v>342</v>
      </c>
      <c r="H1986" s="1613"/>
    </row>
    <row r="1987" spans="1:8" ht="13.8">
      <c r="A1987" s="1613" t="s">
        <v>234</v>
      </c>
      <c r="B1987" s="1613"/>
      <c r="C1987" s="1613" t="s">
        <v>32</v>
      </c>
      <c r="D1987" s="1613"/>
      <c r="E1987" s="1613"/>
      <c r="F1987" s="362"/>
      <c r="G1987" s="1613" t="s">
        <v>33</v>
      </c>
      <c r="H1987" s="1613"/>
    </row>
    <row r="1988" spans="1:8" ht="13.8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3.8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3.8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3.8">
      <c r="A1991" s="1614" t="s">
        <v>34</v>
      </c>
      <c r="B1991" s="1614"/>
      <c r="C1991" s="1614" t="s">
        <v>423</v>
      </c>
      <c r="D1991" s="1614"/>
      <c r="E1991" s="1614"/>
      <c r="F1991" s="362"/>
      <c r="G1991" s="1614" t="s">
        <v>36</v>
      </c>
      <c r="H1991" s="1614"/>
    </row>
    <row r="1992" spans="1:8" ht="13.8">
      <c r="A1992" s="1613" t="s">
        <v>37</v>
      </c>
      <c r="B1992" s="1613"/>
      <c r="C1992" s="1613" t="s">
        <v>38</v>
      </c>
      <c r="D1992" s="1613"/>
      <c r="E1992" s="1613"/>
      <c r="F1992" s="362"/>
      <c r="G1992" s="1613" t="s">
        <v>39</v>
      </c>
      <c r="H1992" s="1613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608" t="s">
        <v>424</v>
      </c>
      <c r="B1995" s="1584"/>
      <c r="C1995" s="1584"/>
      <c r="D1995" s="1584"/>
      <c r="E1995" s="1584"/>
      <c r="F1995" s="1584"/>
      <c r="G1995" s="1584"/>
      <c r="H1995" s="1584"/>
    </row>
    <row r="1996" spans="1:8">
      <c r="A1996" s="1608" t="s">
        <v>425</v>
      </c>
      <c r="B1996" s="1608"/>
      <c r="C1996" s="1608"/>
      <c r="D1996" s="1608"/>
      <c r="E1996" s="1608"/>
      <c r="F1996" s="1608"/>
      <c r="G1996" s="1608"/>
      <c r="H1996" s="1608"/>
    </row>
    <row r="1997" spans="1:8">
      <c r="A1997" s="1608" t="s">
        <v>426</v>
      </c>
      <c r="B1997" s="1608"/>
      <c r="C1997" s="1608"/>
      <c r="D1997" s="1608"/>
      <c r="E1997" s="1608"/>
      <c r="F1997" s="1608"/>
      <c r="G1997" s="1608"/>
      <c r="H1997" s="1608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609" t="s">
        <v>427</v>
      </c>
      <c r="B2000" s="1609" t="s">
        <v>428</v>
      </c>
      <c r="C2000" s="1609" t="s">
        <v>429</v>
      </c>
      <c r="D2000" s="1609" t="s">
        <v>430</v>
      </c>
      <c r="E2000" s="1609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609"/>
      <c r="B2001" s="1609"/>
      <c r="C2001" s="1609"/>
      <c r="D2001" s="1609"/>
      <c r="E2001" s="1609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610"/>
      <c r="G2009" s="1610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610"/>
      <c r="G2015" s="1610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610"/>
      <c r="G2021" s="1610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6" thickBot="1">
      <c r="A2027" s="384"/>
      <c r="B2027" s="385"/>
      <c r="C2027" s="386"/>
      <c r="D2027" s="385"/>
      <c r="E2027" s="385"/>
      <c r="F2027" s="1611"/>
      <c r="G2027" s="1612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584" t="s">
        <v>463</v>
      </c>
      <c r="H2033" s="1584"/>
    </row>
    <row r="2034" spans="1:8">
      <c r="A2034" s="1584" t="s">
        <v>234</v>
      </c>
      <c r="B2034" s="1584"/>
      <c r="C2034" s="1584" t="s">
        <v>32</v>
      </c>
      <c r="D2034" s="1584"/>
      <c r="E2034" s="1584"/>
      <c r="F2034" s="6"/>
      <c r="G2034" s="1584" t="s">
        <v>33</v>
      </c>
      <c r="H2034" s="1584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585" t="s">
        <v>34</v>
      </c>
      <c r="B2038" s="1585"/>
      <c r="C2038" s="1585" t="s">
        <v>35</v>
      </c>
      <c r="D2038" s="1585"/>
      <c r="E2038" s="1585"/>
      <c r="F2038" s="6"/>
      <c r="G2038" s="1585" t="s">
        <v>36</v>
      </c>
      <c r="H2038" s="1585"/>
    </row>
    <row r="2039" spans="1:8">
      <c r="A2039" s="1584" t="s">
        <v>37</v>
      </c>
      <c r="B2039" s="1584"/>
      <c r="C2039" s="1584" t="s">
        <v>38</v>
      </c>
      <c r="D2039" s="1584"/>
      <c r="E2039" s="1584"/>
      <c r="F2039" s="6"/>
      <c r="G2039" s="1584" t="s">
        <v>39</v>
      </c>
      <c r="H2039" s="1584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608" t="s">
        <v>464</v>
      </c>
      <c r="B2046" s="1584"/>
      <c r="C2046" s="1584"/>
      <c r="D2046" s="1584"/>
      <c r="E2046" s="1584"/>
      <c r="F2046" s="1584"/>
      <c r="G2046" s="1584"/>
      <c r="H2046" s="1584"/>
    </row>
    <row r="2047" spans="1:8">
      <c r="A2047" s="1608" t="s">
        <v>465</v>
      </c>
      <c r="B2047" s="1608"/>
      <c r="C2047" s="1608"/>
      <c r="D2047" s="1608"/>
      <c r="E2047" s="1608"/>
      <c r="F2047" s="1608"/>
      <c r="G2047" s="1608"/>
      <c r="H2047" s="1608"/>
    </row>
    <row r="2048" spans="1:8">
      <c r="A2048" s="1608" t="s">
        <v>466</v>
      </c>
      <c r="B2048" s="1608"/>
      <c r="C2048" s="1608"/>
      <c r="D2048" s="1608"/>
      <c r="E2048" s="1608"/>
      <c r="F2048" s="1608"/>
      <c r="G2048" s="1608"/>
      <c r="H2048" s="1608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607" t="s">
        <v>3</v>
      </c>
      <c r="B2051" s="1607" t="s">
        <v>4</v>
      </c>
      <c r="C2051" s="1607" t="s">
        <v>5</v>
      </c>
      <c r="D2051" s="1607" t="s">
        <v>6</v>
      </c>
      <c r="E2051" s="1607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587"/>
      <c r="B2052" s="1587"/>
      <c r="C2052" s="1587"/>
      <c r="D2052" s="1587"/>
      <c r="E2052" s="1587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584" t="s">
        <v>487</v>
      </c>
      <c r="H2079" s="1584"/>
    </row>
    <row r="2080" spans="1:8">
      <c r="A2080" s="1584" t="s">
        <v>234</v>
      </c>
      <c r="B2080" s="1584"/>
      <c r="C2080" s="1584" t="s">
        <v>32</v>
      </c>
      <c r="D2080" s="1584"/>
      <c r="E2080" s="1584"/>
      <c r="F2080" s="6"/>
      <c r="G2080" s="1584" t="s">
        <v>488</v>
      </c>
      <c r="H2080" s="1584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606" t="s">
        <v>489</v>
      </c>
      <c r="B2084" s="1606"/>
      <c r="C2084" s="1606" t="s">
        <v>490</v>
      </c>
      <c r="D2084" s="1606"/>
      <c r="E2084" s="1606"/>
      <c r="F2084" s="6"/>
      <c r="G2084" s="1606" t="s">
        <v>491</v>
      </c>
      <c r="H2084" s="1606"/>
    </row>
    <row r="2085" spans="1:8">
      <c r="A2085" s="1584" t="s">
        <v>37</v>
      </c>
      <c r="B2085" s="1584"/>
      <c r="C2085" s="1584" t="s">
        <v>492</v>
      </c>
      <c r="D2085" s="1584"/>
      <c r="E2085" s="1584"/>
      <c r="F2085" s="6"/>
      <c r="G2085" s="1584" t="s">
        <v>39</v>
      </c>
      <c r="H2085" s="1584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602" t="s">
        <v>464</v>
      </c>
      <c r="B2100" s="1601"/>
      <c r="C2100" s="1601"/>
      <c r="D2100" s="1601"/>
      <c r="E2100" s="1601"/>
      <c r="F2100" s="1601"/>
      <c r="G2100" s="1601"/>
      <c r="H2100" s="1601"/>
    </row>
    <row r="2101" spans="1:8">
      <c r="A2101" s="1602" t="s">
        <v>493</v>
      </c>
      <c r="B2101" s="1602"/>
      <c r="C2101" s="1602"/>
      <c r="D2101" s="1602"/>
      <c r="E2101" s="1602"/>
      <c r="F2101" s="1602"/>
      <c r="G2101" s="1602"/>
      <c r="H2101" s="1602"/>
    </row>
    <row r="2102" spans="1:8">
      <c r="A2102" s="1602" t="s">
        <v>494</v>
      </c>
      <c r="B2102" s="1602"/>
      <c r="C2102" s="1602"/>
      <c r="D2102" s="1602"/>
      <c r="E2102" s="1602"/>
      <c r="F2102" s="1602"/>
      <c r="G2102" s="1602"/>
      <c r="H2102" s="1602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603" t="s">
        <v>3</v>
      </c>
      <c r="B2105" s="1603" t="s">
        <v>4</v>
      </c>
      <c r="C2105" s="1603" t="s">
        <v>5</v>
      </c>
      <c r="D2105" s="1603" t="s">
        <v>6</v>
      </c>
      <c r="E2105" s="1603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604"/>
      <c r="B2106" s="1604"/>
      <c r="C2106" s="1604"/>
      <c r="D2106" s="1604"/>
      <c r="E2106" s="1604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6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601" t="s">
        <v>505</v>
      </c>
      <c r="H2126" s="1601"/>
    </row>
    <row r="2127" spans="1:8">
      <c r="A2127" s="1601" t="s">
        <v>234</v>
      </c>
      <c r="B2127" s="1601"/>
      <c r="C2127" s="1601" t="s">
        <v>32</v>
      </c>
      <c r="D2127" s="1601"/>
      <c r="E2127" s="1601"/>
      <c r="F2127" s="415"/>
      <c r="G2127" s="1601" t="s">
        <v>33</v>
      </c>
      <c r="H2127" s="1601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605" t="s">
        <v>489</v>
      </c>
      <c r="B2131" s="1605"/>
      <c r="C2131" s="1605" t="s">
        <v>35</v>
      </c>
      <c r="D2131" s="1605"/>
      <c r="E2131" s="1605"/>
      <c r="F2131" s="415"/>
      <c r="G2131" s="1605" t="s">
        <v>36</v>
      </c>
      <c r="H2131" s="1605"/>
    </row>
    <row r="2132" spans="1:8">
      <c r="A2132" s="1601" t="s">
        <v>37</v>
      </c>
      <c r="B2132" s="1601"/>
      <c r="C2132" s="1601" t="s">
        <v>38</v>
      </c>
      <c r="D2132" s="1601"/>
      <c r="E2132" s="1601"/>
      <c r="F2132" s="415"/>
      <c r="G2132" s="1601" t="s">
        <v>39</v>
      </c>
      <c r="H2132" s="1601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3.8">
      <c r="A2141" s="1618" t="s">
        <v>464</v>
      </c>
      <c r="B2141" s="1619"/>
      <c r="C2141" s="1619"/>
      <c r="D2141" s="1619"/>
      <c r="E2141" s="1619"/>
      <c r="F2141" s="1619"/>
      <c r="G2141" s="1619"/>
      <c r="H2141" s="1619"/>
    </row>
    <row r="2142" spans="1:8" ht="13.8">
      <c r="A2142" s="1618" t="s">
        <v>506</v>
      </c>
      <c r="B2142" s="1618"/>
      <c r="C2142" s="1618"/>
      <c r="D2142" s="1618"/>
      <c r="E2142" s="1618"/>
      <c r="F2142" s="1618"/>
      <c r="G2142" s="1618"/>
      <c r="H2142" s="1618"/>
    </row>
    <row r="2143" spans="1:8" ht="13.8">
      <c r="A2143" s="1618" t="s">
        <v>507</v>
      </c>
      <c r="B2143" s="1618"/>
      <c r="C2143" s="1618"/>
      <c r="D2143" s="1618"/>
      <c r="E2143" s="1618"/>
      <c r="F2143" s="1618"/>
      <c r="G2143" s="1618"/>
      <c r="H2143" s="1618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603" t="s">
        <v>3</v>
      </c>
      <c r="B2146" s="1603" t="s">
        <v>4</v>
      </c>
      <c r="C2146" s="1603" t="s">
        <v>5</v>
      </c>
      <c r="D2146" s="1603" t="s">
        <v>6</v>
      </c>
      <c r="E2146" s="1603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604"/>
      <c r="B2147" s="1604"/>
      <c r="C2147" s="1604"/>
      <c r="D2147" s="1604"/>
      <c r="E2147" s="1604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6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601" t="s">
        <v>527</v>
      </c>
      <c r="H2174" s="1601"/>
    </row>
    <row r="2175" spans="1:8">
      <c r="A2175" s="1601" t="s">
        <v>234</v>
      </c>
      <c r="B2175" s="1601"/>
      <c r="C2175" s="1601" t="s">
        <v>32</v>
      </c>
      <c r="D2175" s="1601"/>
      <c r="E2175" s="1601"/>
      <c r="F2175" s="415"/>
      <c r="G2175" s="1601" t="s">
        <v>33</v>
      </c>
      <c r="H2175" s="1601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605" t="s">
        <v>489</v>
      </c>
      <c r="B2179" s="1605"/>
      <c r="C2179" s="1605" t="s">
        <v>35</v>
      </c>
      <c r="D2179" s="1605"/>
      <c r="E2179" s="1605"/>
      <c r="F2179" s="415"/>
      <c r="G2179" s="1605" t="s">
        <v>36</v>
      </c>
      <c r="H2179" s="1605"/>
    </row>
    <row r="2180" spans="1:8">
      <c r="A2180" s="1601" t="s">
        <v>37</v>
      </c>
      <c r="B2180" s="1601"/>
      <c r="C2180" s="1601" t="s">
        <v>38</v>
      </c>
      <c r="D2180" s="1601"/>
      <c r="E2180" s="1601"/>
      <c r="F2180" s="415"/>
      <c r="G2180" s="1601" t="s">
        <v>39</v>
      </c>
      <c r="H2180" s="1601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D302:D303"/>
    <mergeCell ref="E302:E303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E344:E345"/>
    <mergeCell ref="A337:B337"/>
    <mergeCell ref="C337:E337"/>
    <mergeCell ref="G337:H337"/>
    <mergeCell ref="A336:B336"/>
    <mergeCell ref="C336:E336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A377:B377"/>
    <mergeCell ref="C377:E377"/>
    <mergeCell ref="G377:H377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C419:E419"/>
    <mergeCell ref="G419:H419"/>
    <mergeCell ref="A418:B418"/>
    <mergeCell ref="C418:E418"/>
    <mergeCell ref="G418:H418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40"/>
  <sheetViews>
    <sheetView topLeftCell="A927" workbookViewId="0">
      <selection activeCell="F943" sqref="F943"/>
    </sheetView>
  </sheetViews>
  <sheetFormatPr defaultColWidth="9.109375" defaultRowHeight="14.4"/>
  <cols>
    <col min="1" max="1" width="2.6640625" customWidth="1"/>
    <col min="2" max="2" width="3" customWidth="1"/>
    <col min="3" max="3" width="57.109375" customWidth="1"/>
    <col min="4" max="4" width="7.5546875" bestFit="1" customWidth="1"/>
    <col min="5" max="5" width="7" customWidth="1"/>
    <col min="6" max="6" width="16.5546875" customWidth="1"/>
    <col min="7" max="7" width="12.5546875" customWidth="1"/>
    <col min="8" max="8" width="12.5546875" bestFit="1" customWidth="1"/>
    <col min="9" max="9" width="12.6640625" bestFit="1" customWidth="1"/>
    <col min="10" max="10" width="11.33203125" customWidth="1"/>
    <col min="11" max="11" width="12.44140625" bestFit="1" customWidth="1"/>
    <col min="12" max="12" width="11.44140625" bestFit="1" customWidth="1"/>
    <col min="14" max="14" width="12.88671875" bestFit="1" customWidth="1"/>
  </cols>
  <sheetData>
    <row r="1" spans="1:10" ht="18">
      <c r="A1" s="1626" t="s">
        <v>528</v>
      </c>
      <c r="B1" s="1626"/>
      <c r="C1" s="1626"/>
      <c r="D1" s="1626"/>
      <c r="E1" s="1626"/>
      <c r="F1" s="1626"/>
      <c r="G1" s="1626"/>
      <c r="H1" s="1626"/>
      <c r="I1" s="1626"/>
    </row>
    <row r="2" spans="1:10" ht="15.6">
      <c r="A2" s="1627" t="s">
        <v>761</v>
      </c>
      <c r="B2" s="1627"/>
      <c r="C2" s="1627"/>
      <c r="D2" s="1627"/>
      <c r="E2" s="1627"/>
      <c r="F2" s="1627"/>
      <c r="G2" s="1627"/>
      <c r="H2" s="1627"/>
      <c r="I2" s="1627"/>
      <c r="J2" s="476"/>
    </row>
    <row r="3" spans="1:10" ht="15.6">
      <c r="A3" s="1627" t="s">
        <v>762</v>
      </c>
      <c r="B3" s="1627"/>
      <c r="C3" s="1627"/>
      <c r="D3" s="1627"/>
      <c r="E3" s="1627"/>
      <c r="F3" s="1627"/>
      <c r="G3" s="1627"/>
      <c r="H3" s="1627"/>
      <c r="I3" s="1627"/>
      <c r="J3" s="1132"/>
    </row>
    <row r="4" spans="1:10">
      <c r="J4" s="1132"/>
    </row>
    <row r="5" spans="1:10" ht="1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634">
        <v>500000</v>
      </c>
      <c r="F8" s="1634"/>
      <c r="G8" s="1634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635">
        <v>664632</v>
      </c>
      <c r="F11" s="1635"/>
      <c r="G11" s="1635"/>
      <c r="H11" s="1635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635">
        <v>132183.557</v>
      </c>
      <c r="F15" s="1635"/>
      <c r="G15" s="1635"/>
      <c r="H15" s="1635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643"/>
      <c r="F17" s="1643"/>
      <c r="G17" s="1643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636">
        <f>E8+E11+E15</f>
        <v>1296815.557</v>
      </c>
      <c r="F19" s="1636"/>
      <c r="G19" s="1636"/>
      <c r="H19" s="1636"/>
      <c r="J19" s="492"/>
    </row>
    <row r="20" spans="2:10" ht="18" customHeight="1">
      <c r="C20" t="s">
        <v>778</v>
      </c>
      <c r="D20" t="s">
        <v>555</v>
      </c>
      <c r="E20" s="1636">
        <f>ROUND(E19,-2)</f>
        <v>1296800</v>
      </c>
      <c r="F20" s="1636"/>
      <c r="G20" s="1636"/>
      <c r="H20" s="1636"/>
      <c r="J20" s="492"/>
    </row>
    <row r="21" spans="2:10" ht="18" customHeight="1">
      <c r="E21" s="1643"/>
      <c r="F21" s="1643"/>
      <c r="G21" s="1643"/>
      <c r="J21" s="492"/>
    </row>
    <row r="22" spans="2:10" ht="18" customHeight="1">
      <c r="B22" s="520" t="s">
        <v>442</v>
      </c>
      <c r="C22" t="s">
        <v>779</v>
      </c>
      <c r="E22" s="1643"/>
      <c r="F22" s="1643"/>
      <c r="G22" s="1643"/>
      <c r="J22" s="492"/>
    </row>
    <row r="23" spans="2:10" ht="18" customHeight="1">
      <c r="C23" t="s">
        <v>780</v>
      </c>
      <c r="E23" s="1643"/>
      <c r="F23" s="1643"/>
      <c r="G23" s="1643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636">
        <v>1087344</v>
      </c>
      <c r="F26" s="1636"/>
      <c r="G26" s="1636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636">
        <v>180000</v>
      </c>
      <c r="F29" s="1636"/>
      <c r="G29" s="1636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637">
        <v>9815.2000000000007</v>
      </c>
      <c r="F31" s="1637"/>
      <c r="G31" s="1637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637">
        <v>119283.2</v>
      </c>
      <c r="F33" s="1637"/>
      <c r="G33" s="1637"/>
      <c r="J33" s="519"/>
    </row>
    <row r="34" spans="2:12" ht="15" thickBot="1">
      <c r="B34" s="520"/>
      <c r="D34" s="530"/>
      <c r="E34" s="1638"/>
      <c r="F34" s="1638"/>
      <c r="G34" s="1638"/>
      <c r="H34" s="530"/>
    </row>
    <row r="35" spans="2:12">
      <c r="C35" t="s">
        <v>777</v>
      </c>
      <c r="D35" t="s">
        <v>555</v>
      </c>
      <c r="E35" s="1637">
        <f>E26+E29+E31+E33</f>
        <v>1396442.4</v>
      </c>
      <c r="F35" s="1637"/>
      <c r="G35" s="1637"/>
      <c r="H35" s="1637"/>
    </row>
    <row r="36" spans="2:12">
      <c r="C36" t="s">
        <v>778</v>
      </c>
      <c r="D36" t="s">
        <v>555</v>
      </c>
      <c r="E36" s="1636">
        <f>ROUND(E35,-2)</f>
        <v>1396400</v>
      </c>
      <c r="F36" s="1636"/>
      <c r="G36" s="1636"/>
      <c r="H36" s="1636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" thickTop="1">
      <c r="B42" s="1653" t="s">
        <v>530</v>
      </c>
      <c r="C42" s="1651" t="s">
        <v>428</v>
      </c>
      <c r="D42" s="477"/>
      <c r="E42" s="1651" t="s">
        <v>531</v>
      </c>
      <c r="F42" s="1651" t="s">
        <v>430</v>
      </c>
      <c r="G42" s="1651" t="s">
        <v>532</v>
      </c>
      <c r="H42" s="478" t="s">
        <v>432</v>
      </c>
      <c r="I42" s="478" t="s">
        <v>533</v>
      </c>
      <c r="K42" s="521"/>
    </row>
    <row r="43" spans="2:12">
      <c r="B43" s="1654"/>
      <c r="C43" s="1652"/>
      <c r="D43" s="480"/>
      <c r="E43" s="1652"/>
      <c r="F43" s="1652"/>
      <c r="G43" s="1652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649" t="s">
        <v>528</v>
      </c>
      <c r="C67" s="1649"/>
      <c r="D67" s="1649"/>
      <c r="E67" s="1649"/>
      <c r="F67" s="1649"/>
      <c r="G67" s="1649"/>
      <c r="H67" s="1649"/>
      <c r="I67" s="1649"/>
    </row>
    <row r="68" spans="2:11">
      <c r="B68" s="1650" t="s">
        <v>331</v>
      </c>
      <c r="C68" s="1650"/>
      <c r="D68" s="1650"/>
      <c r="E68" s="1650"/>
      <c r="F68" s="1650"/>
      <c r="G68" s="1650"/>
      <c r="H68" s="1650"/>
      <c r="I68" s="1650"/>
    </row>
    <row r="69" spans="2:11">
      <c r="B69" s="1650" t="s">
        <v>529</v>
      </c>
      <c r="C69" s="1650"/>
      <c r="D69" s="1650"/>
      <c r="E69" s="1650"/>
      <c r="F69" s="1650"/>
      <c r="G69" s="1650"/>
      <c r="H69" s="1650"/>
      <c r="I69" s="1650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657">
        <v>184527.11</v>
      </c>
      <c r="F81" s="1657"/>
      <c r="G81" s="1657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" thickBot="1">
      <c r="B84" s="520"/>
      <c r="C84" t="s">
        <v>568</v>
      </c>
      <c r="D84" s="520" t="s">
        <v>555</v>
      </c>
      <c r="E84" s="1658">
        <v>711509.54</v>
      </c>
      <c r="F84" s="1658"/>
      <c r="G84" s="1658"/>
      <c r="H84" s="1658"/>
    </row>
    <row r="85" spans="2:11">
      <c r="B85" s="520"/>
      <c r="C85" s="522" t="s">
        <v>569</v>
      </c>
      <c r="D85" s="520" t="s">
        <v>555</v>
      </c>
      <c r="E85" s="1659">
        <v>6964232.6500000004</v>
      </c>
      <c r="F85" s="1659"/>
      <c r="G85" s="1659"/>
      <c r="H85" s="1659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656">
        <v>11157802.65</v>
      </c>
      <c r="F114" s="1656"/>
      <c r="G114" s="1656"/>
      <c r="H114" s="1656"/>
      <c r="K114" s="526">
        <v>58891.631999999998</v>
      </c>
    </row>
    <row r="115" spans="2:11">
      <c r="C115" s="522" t="s">
        <v>598</v>
      </c>
      <c r="D115" s="520" t="s">
        <v>555</v>
      </c>
      <c r="E115" s="1656">
        <v>11157800</v>
      </c>
      <c r="F115" s="1656"/>
      <c r="G115" s="1656"/>
      <c r="H115" s="1656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649" t="s">
        <v>528</v>
      </c>
      <c r="C121" s="1649"/>
      <c r="D121" s="1649"/>
      <c r="E121" s="1649"/>
      <c r="F121" s="1649"/>
      <c r="G121" s="1649"/>
      <c r="H121" s="1649"/>
      <c r="I121" s="1649"/>
      <c r="K121" s="527"/>
    </row>
    <row r="122" spans="2:11">
      <c r="B122" s="1650" t="s">
        <v>599</v>
      </c>
      <c r="C122" s="1650"/>
      <c r="D122" s="1650"/>
      <c r="E122" s="1650"/>
      <c r="F122" s="1650"/>
      <c r="G122" s="1650"/>
      <c r="H122" s="1650"/>
      <c r="I122" s="1650"/>
      <c r="K122" s="527"/>
    </row>
    <row r="123" spans="2:11">
      <c r="B123" s="1650" t="s">
        <v>600</v>
      </c>
      <c r="C123" s="1650"/>
      <c r="D123" s="1650"/>
      <c r="E123" s="1650"/>
      <c r="F123" s="1650"/>
      <c r="G123" s="1650"/>
      <c r="H123" s="1650"/>
      <c r="I123" s="1650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649" t="s">
        <v>528</v>
      </c>
      <c r="C185" s="1649"/>
      <c r="D185" s="1649"/>
      <c r="E185" s="1649"/>
      <c r="F185" s="1649"/>
      <c r="G185" s="1649"/>
      <c r="H185" s="1649"/>
      <c r="I185" s="1649"/>
    </row>
    <row r="186" spans="2:9">
      <c r="B186" s="1650" t="s">
        <v>658</v>
      </c>
      <c r="C186" s="1650"/>
      <c r="D186" s="1650"/>
      <c r="E186" s="1650"/>
      <c r="F186" s="1650"/>
      <c r="G186" s="1650"/>
      <c r="H186" s="1650"/>
      <c r="I186" s="1650"/>
    </row>
    <row r="187" spans="2:9">
      <c r="B187" s="1650" t="s">
        <v>659</v>
      </c>
      <c r="C187" s="1650"/>
      <c r="D187" s="1650"/>
      <c r="E187" s="1650"/>
      <c r="F187" s="1650"/>
      <c r="G187" s="1650"/>
      <c r="H187" s="1650"/>
      <c r="I187" s="1650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649" t="s">
        <v>528</v>
      </c>
      <c r="C207" s="1649"/>
      <c r="D207" s="1649"/>
      <c r="E207" s="1649"/>
      <c r="F207" s="1649"/>
      <c r="G207" s="1649"/>
      <c r="H207" s="1649"/>
      <c r="I207" s="1649"/>
    </row>
    <row r="208" spans="2:9">
      <c r="B208" s="1650" t="s">
        <v>674</v>
      </c>
      <c r="C208" s="1650"/>
      <c r="D208" s="1650"/>
      <c r="E208" s="1650"/>
      <c r="F208" s="1650"/>
      <c r="G208" s="1650"/>
      <c r="H208" s="1650"/>
      <c r="I208" s="1650"/>
    </row>
    <row r="209" spans="1:9">
      <c r="B209" s="1650" t="s">
        <v>675</v>
      </c>
      <c r="C209" s="1650"/>
      <c r="D209" s="1650"/>
      <c r="E209" s="1650"/>
      <c r="F209" s="1650"/>
      <c r="G209" s="1650"/>
      <c r="H209" s="1650"/>
      <c r="I209" s="1650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628">
        <v>300000</v>
      </c>
      <c r="F216" s="1628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660">
        <v>2100000</v>
      </c>
      <c r="F218" s="1660"/>
      <c r="G218" s="531"/>
      <c r="H218" s="531"/>
    </row>
    <row r="219" spans="1:9" ht="15" thickBot="1">
      <c r="C219" s="585" t="s">
        <v>684</v>
      </c>
      <c r="D219" s="530" t="s">
        <v>555</v>
      </c>
      <c r="E219" s="1661">
        <v>420000</v>
      </c>
      <c r="F219" s="1661"/>
      <c r="G219" s="530"/>
    </row>
    <row r="220" spans="1:9">
      <c r="C220" s="532" t="s">
        <v>685</v>
      </c>
      <c r="D220" t="s">
        <v>555</v>
      </c>
      <c r="E220" s="1625">
        <v>2520000</v>
      </c>
      <c r="F220" s="1625"/>
      <c r="G220" s="1625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628">
        <v>292500</v>
      </c>
      <c r="F225" s="1628"/>
      <c r="G225" s="1628"/>
    </row>
    <row r="226" spans="2:7" ht="15" thickBot="1">
      <c r="C226" s="586" t="s">
        <v>684</v>
      </c>
      <c r="D226" s="530" t="s">
        <v>555</v>
      </c>
      <c r="E226" s="1662">
        <v>73025</v>
      </c>
      <c r="F226" s="1662"/>
      <c r="G226" s="1662"/>
    </row>
    <row r="227" spans="2:7">
      <c r="C227" s="522" t="s">
        <v>689</v>
      </c>
      <c r="D227" t="s">
        <v>555</v>
      </c>
      <c r="E227" s="1625">
        <v>365525</v>
      </c>
      <c r="F227" s="1648"/>
      <c r="G227" s="1648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643">
        <v>2552000</v>
      </c>
      <c r="F231" s="1643"/>
      <c r="G231" s="1643"/>
    </row>
    <row r="232" spans="2:7" ht="15" thickBot="1">
      <c r="C232" s="586" t="s">
        <v>684</v>
      </c>
      <c r="D232" s="530" t="s">
        <v>555</v>
      </c>
      <c r="E232" s="1646">
        <v>510400</v>
      </c>
      <c r="F232" s="1646"/>
      <c r="G232" s="1646"/>
    </row>
    <row r="233" spans="2:7">
      <c r="C233" s="522" t="s">
        <v>693</v>
      </c>
      <c r="D233" t="s">
        <v>555</v>
      </c>
      <c r="E233" s="1647">
        <v>3062400</v>
      </c>
      <c r="F233" s="1647"/>
      <c r="G233" s="1647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643">
        <v>1950000</v>
      </c>
      <c r="F237" s="1643"/>
      <c r="G237" s="1643"/>
    </row>
    <row r="238" spans="2:7" ht="15" thickBot="1">
      <c r="C238" s="586" t="s">
        <v>684</v>
      </c>
      <c r="D238" s="530" t="s">
        <v>555</v>
      </c>
      <c r="E238" s="1646">
        <v>390000</v>
      </c>
      <c r="F238" s="1646"/>
      <c r="G238" s="1646"/>
    </row>
    <row r="239" spans="2:7">
      <c r="C239" s="522" t="s">
        <v>693</v>
      </c>
      <c r="D239" t="s">
        <v>555</v>
      </c>
      <c r="E239" s="1647">
        <v>2340000</v>
      </c>
      <c r="F239" s="1647"/>
      <c r="G239" s="1647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643">
        <v>26518</v>
      </c>
      <c r="F244" s="1643"/>
      <c r="G244" s="1643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643">
        <v>8839</v>
      </c>
      <c r="F247" s="1643"/>
      <c r="G247" s="1643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647">
        <v>53034</v>
      </c>
      <c r="F249" s="1647"/>
      <c r="G249" s="1647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647">
        <v>39776</v>
      </c>
      <c r="F254" s="1647"/>
      <c r="G254" s="1647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643">
        <v>122325</v>
      </c>
      <c r="F261" s="1643"/>
      <c r="G261" s="1643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643">
        <v>183486</v>
      </c>
      <c r="F265" s="1643"/>
      <c r="G265" s="1643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628">
        <v>750000</v>
      </c>
      <c r="F267" s="1628"/>
      <c r="G267" s="1628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643">
        <v>364689</v>
      </c>
      <c r="F269" s="1643"/>
      <c r="G269" s="1643"/>
    </row>
    <row r="270" spans="3:8">
      <c r="C270" t="s">
        <v>723</v>
      </c>
    </row>
    <row r="271" spans="3:8" ht="1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647">
        <f>E261+E265+E267+E269</f>
        <v>1420500</v>
      </c>
      <c r="F272" s="1647"/>
      <c r="G272" s="1647"/>
    </row>
    <row r="276" spans="1:8" ht="18">
      <c r="A276" s="1626" t="s">
        <v>528</v>
      </c>
      <c r="B276" s="1626"/>
      <c r="C276" s="1626"/>
      <c r="D276" s="1626"/>
      <c r="E276" s="1626"/>
      <c r="F276" s="1626"/>
      <c r="G276" s="1626"/>
      <c r="H276" s="1626"/>
    </row>
    <row r="277" spans="1:8" ht="15.6">
      <c r="A277" s="1627" t="s">
        <v>724</v>
      </c>
      <c r="B277" s="1627"/>
      <c r="C277" s="1627"/>
      <c r="D277" s="1627"/>
      <c r="E277" s="1627"/>
      <c r="F277" s="1627"/>
      <c r="G277" s="1627"/>
      <c r="H277" s="1627"/>
    </row>
    <row r="278" spans="1:8" ht="15.6">
      <c r="A278" s="1627" t="s">
        <v>600</v>
      </c>
      <c r="B278" s="1627"/>
      <c r="C278" s="1627"/>
      <c r="D278" s="1627"/>
      <c r="E278" s="1627"/>
      <c r="F278" s="1627"/>
      <c r="G278" s="1627"/>
      <c r="H278" s="1627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643">
        <v>12502000</v>
      </c>
      <c r="F283" s="1643"/>
      <c r="G283" s="1643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643">
        <v>9128000</v>
      </c>
      <c r="F285" s="1643"/>
      <c r="G285" s="1643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643">
        <v>8114800</v>
      </c>
      <c r="F287" s="1643"/>
      <c r="G287" s="1643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643">
        <v>2947000</v>
      </c>
      <c r="F289" s="1643"/>
      <c r="G289" s="1643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643">
        <v>1497000</v>
      </c>
      <c r="F291" s="1643"/>
      <c r="G291" s="1643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643">
        <v>2129400</v>
      </c>
      <c r="F293" s="1643"/>
      <c r="G293" s="1643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643">
        <v>2800000</v>
      </c>
      <c r="F295" s="1643"/>
      <c r="G295" s="1643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643">
        <v>6900000</v>
      </c>
      <c r="F297" s="1643"/>
      <c r="G297" s="1643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643">
        <v>500000</v>
      </c>
      <c r="F299" s="1643"/>
      <c r="G299" s="1643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643">
        <v>1900000</v>
      </c>
      <c r="F301" s="1643"/>
      <c r="G301" s="1643"/>
    </row>
    <row r="302" spans="3:10">
      <c r="C302" s="584" t="s">
        <v>748</v>
      </c>
      <c r="E302" s="1643"/>
      <c r="F302" s="1643"/>
      <c r="G302" s="1643"/>
    </row>
    <row r="303" spans="3:10">
      <c r="C303" t="s">
        <v>749</v>
      </c>
      <c r="D303" t="s">
        <v>555</v>
      </c>
      <c r="E303" s="1643">
        <v>5000000</v>
      </c>
      <c r="F303" s="1643"/>
      <c r="G303" s="1643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643">
        <v>4500000</v>
      </c>
      <c r="F305" s="1643"/>
      <c r="G305" s="1643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" thickBot="1">
      <c r="D308" s="530" t="s">
        <v>555</v>
      </c>
      <c r="E308" s="1646">
        <v>5500000</v>
      </c>
      <c r="F308" s="1646"/>
      <c r="G308" s="1646"/>
    </row>
    <row r="309" spans="1:9">
      <c r="D309" t="s">
        <v>555</v>
      </c>
      <c r="E309" s="1647">
        <f>E283+E285+E287+E289+E291+E293+E295+E297+E299+E301+E303+E305+E308</f>
        <v>63418200</v>
      </c>
      <c r="F309" s="1647"/>
      <c r="G309" s="1647"/>
    </row>
    <row r="311" spans="1:9">
      <c r="B311" s="587" t="s">
        <v>754</v>
      </c>
      <c r="C311" t="s">
        <v>755</v>
      </c>
      <c r="D311" t="s">
        <v>555</v>
      </c>
      <c r="E311" s="1647">
        <v>3130000</v>
      </c>
      <c r="F311" s="1647"/>
      <c r="G311" s="1647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647">
        <v>5000000</v>
      </c>
      <c r="F314" s="1647"/>
      <c r="G314" s="1647"/>
    </row>
    <row r="315" spans="1:9">
      <c r="C315" t="s">
        <v>759</v>
      </c>
    </row>
    <row r="316" spans="1:9">
      <c r="C316" t="s">
        <v>760</v>
      </c>
    </row>
    <row r="320" spans="1:9" ht="18">
      <c r="A320" s="1626" t="s">
        <v>528</v>
      </c>
      <c r="B320" s="1626"/>
      <c r="C320" s="1626"/>
      <c r="D320" s="1626"/>
      <c r="E320" s="1626"/>
      <c r="F320" s="1626"/>
      <c r="G320" s="1626"/>
      <c r="H320" s="1626"/>
      <c r="I320" s="1626"/>
    </row>
    <row r="321" spans="1:9" ht="15.6">
      <c r="A321" s="1627" t="s">
        <v>761</v>
      </c>
      <c r="B321" s="1627"/>
      <c r="C321" s="1627"/>
      <c r="D321" s="1627"/>
      <c r="E321" s="1627"/>
      <c r="F321" s="1627"/>
      <c r="G321" s="1627"/>
      <c r="H321" s="1627"/>
      <c r="I321" s="1627"/>
    </row>
    <row r="322" spans="1:9" ht="15.6">
      <c r="A322" s="1627" t="s">
        <v>762</v>
      </c>
      <c r="B322" s="1627"/>
      <c r="C322" s="1627"/>
      <c r="D322" s="1627"/>
      <c r="E322" s="1627"/>
      <c r="F322" s="1627"/>
      <c r="G322" s="1627"/>
      <c r="H322" s="1627"/>
      <c r="I322" s="1627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634">
        <v>500000</v>
      </c>
      <c r="F327" s="1634"/>
      <c r="G327" s="1634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635">
        <v>437284.272</v>
      </c>
      <c r="F330" s="1635"/>
      <c r="G330" s="1635"/>
      <c r="H330" s="1635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635">
        <v>132183.557</v>
      </c>
      <c r="F334" s="1635"/>
      <c r="G334" s="1635"/>
      <c r="H334" s="1635"/>
    </row>
    <row r="335" spans="1:9">
      <c r="C335" t="s">
        <v>775</v>
      </c>
    </row>
    <row r="336" spans="1:9">
      <c r="C336" s="584" t="s">
        <v>776</v>
      </c>
      <c r="E336" s="1643"/>
      <c r="F336" s="1643"/>
      <c r="G336" s="1643"/>
    </row>
    <row r="337" spans="2:8" ht="1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636">
        <f>E327+E330+E334</f>
        <v>1069467.8289999999</v>
      </c>
      <c r="F338" s="1636"/>
      <c r="G338" s="1636"/>
      <c r="H338" s="1636"/>
    </row>
    <row r="339" spans="2:8">
      <c r="C339" t="s">
        <v>778</v>
      </c>
      <c r="D339" t="s">
        <v>555</v>
      </c>
      <c r="E339" s="1636">
        <f>ROUND(E338,-2)</f>
        <v>1069500</v>
      </c>
      <c r="F339" s="1636"/>
      <c r="G339" s="1636"/>
      <c r="H339" s="1636"/>
    </row>
    <row r="340" spans="2:8">
      <c r="E340" s="1643"/>
      <c r="F340" s="1643"/>
      <c r="G340" s="1643"/>
    </row>
    <row r="341" spans="2:8">
      <c r="B341" s="520" t="s">
        <v>442</v>
      </c>
      <c r="C341" t="s">
        <v>779</v>
      </c>
      <c r="E341" s="1643"/>
      <c r="F341" s="1643"/>
      <c r="G341" s="1643"/>
    </row>
    <row r="342" spans="2:8">
      <c r="C342" t="s">
        <v>780</v>
      </c>
      <c r="E342" s="1643"/>
      <c r="F342" s="1643"/>
      <c r="G342" s="1643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636">
        <v>1087344</v>
      </c>
      <c r="F345" s="1636"/>
      <c r="G345" s="1636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636">
        <v>180000</v>
      </c>
      <c r="F348" s="1636"/>
      <c r="G348" s="1636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637">
        <v>9815.2000000000007</v>
      </c>
      <c r="F350" s="1637"/>
      <c r="G350" s="1637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637">
        <v>119283.2</v>
      </c>
      <c r="F352" s="1637"/>
      <c r="G352" s="1637"/>
    </row>
    <row r="353" spans="1:9" ht="15" thickBot="1">
      <c r="B353" s="520"/>
      <c r="D353" s="530"/>
      <c r="E353" s="1638"/>
      <c r="F353" s="1638"/>
      <c r="G353" s="1638"/>
      <c r="H353" s="530"/>
    </row>
    <row r="354" spans="1:9">
      <c r="C354" t="s">
        <v>777</v>
      </c>
      <c r="D354" t="s">
        <v>555</v>
      </c>
      <c r="E354" s="1637">
        <f>E345+E348+E350+E352</f>
        <v>1396442.4</v>
      </c>
      <c r="F354" s="1637"/>
      <c r="G354" s="1637"/>
      <c r="H354" s="1637"/>
    </row>
    <row r="355" spans="1:9">
      <c r="C355" t="s">
        <v>778</v>
      </c>
      <c r="D355" t="s">
        <v>555</v>
      </c>
      <c r="E355" s="1636">
        <f>ROUND(E354,-2)</f>
        <v>1396400</v>
      </c>
      <c r="F355" s="1636"/>
      <c r="G355" s="1636"/>
      <c r="H355" s="1636"/>
    </row>
    <row r="359" spans="1:9" ht="18">
      <c r="A359" s="1626" t="s">
        <v>528</v>
      </c>
      <c r="B359" s="1626"/>
      <c r="C359" s="1626"/>
      <c r="D359" s="1626"/>
      <c r="E359" s="1626"/>
      <c r="F359" s="1626"/>
      <c r="G359" s="1626"/>
      <c r="H359" s="1626"/>
      <c r="I359" s="1626"/>
    </row>
    <row r="360" spans="1:9" ht="15.6">
      <c r="A360" s="1627" t="s">
        <v>761</v>
      </c>
      <c r="B360" s="1627"/>
      <c r="C360" s="1627"/>
      <c r="D360" s="1627"/>
      <c r="E360" s="1627"/>
      <c r="F360" s="1627"/>
      <c r="G360" s="1627"/>
      <c r="H360" s="1627"/>
      <c r="I360" s="1627"/>
    </row>
    <row r="361" spans="1:9" ht="15.6">
      <c r="A361" s="1627" t="s">
        <v>600</v>
      </c>
      <c r="B361" s="1627"/>
      <c r="C361" s="1627"/>
      <c r="D361" s="1627"/>
      <c r="E361" s="1627"/>
      <c r="F361" s="1627"/>
      <c r="G361" s="1627"/>
      <c r="H361" s="1627"/>
      <c r="I361" s="1627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634">
        <v>500000</v>
      </c>
      <c r="F366" s="1634"/>
      <c r="G366" s="1634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635">
        <v>437284.272</v>
      </c>
      <c r="F369" s="1635"/>
      <c r="G369" s="1635"/>
      <c r="H369" s="1635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635">
        <v>132183.557</v>
      </c>
      <c r="F373" s="1635"/>
      <c r="G373" s="1635"/>
      <c r="H373" s="1635"/>
    </row>
    <row r="374" spans="2:8">
      <c r="C374" t="s">
        <v>775</v>
      </c>
    </row>
    <row r="375" spans="2:8">
      <c r="C375" s="584" t="s">
        <v>776</v>
      </c>
      <c r="E375" s="1643"/>
      <c r="F375" s="1643"/>
      <c r="G375" s="1643"/>
    </row>
    <row r="376" spans="2:8" ht="1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636">
        <f>E366+E369+E373</f>
        <v>1069467.8289999999</v>
      </c>
      <c r="F377" s="1636"/>
      <c r="G377" s="1636"/>
      <c r="H377" s="1636"/>
    </row>
    <row r="378" spans="2:8">
      <c r="C378" t="s">
        <v>778</v>
      </c>
      <c r="D378" t="s">
        <v>555</v>
      </c>
      <c r="E378" s="1636">
        <f>ROUND(E377,-2)</f>
        <v>1069500</v>
      </c>
      <c r="F378" s="1636"/>
      <c r="G378" s="1636"/>
      <c r="H378" s="1636"/>
    </row>
    <row r="379" spans="2:8">
      <c r="E379" s="1643"/>
      <c r="F379" s="1643"/>
      <c r="G379" s="1643"/>
    </row>
    <row r="380" spans="2:8">
      <c r="B380" s="520" t="s">
        <v>442</v>
      </c>
      <c r="C380" t="s">
        <v>779</v>
      </c>
      <c r="E380" s="1643"/>
      <c r="F380" s="1643"/>
      <c r="G380" s="1643"/>
    </row>
    <row r="381" spans="2:8">
      <c r="C381" t="s">
        <v>780</v>
      </c>
      <c r="E381" s="1643"/>
      <c r="F381" s="1643"/>
      <c r="G381" s="1643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636">
        <v>1087344</v>
      </c>
      <c r="F384" s="1636"/>
      <c r="G384" s="1636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636">
        <v>180000</v>
      </c>
      <c r="F387" s="1636"/>
      <c r="G387" s="1636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637">
        <v>9815.2000000000007</v>
      </c>
      <c r="F389" s="1637"/>
      <c r="G389" s="1637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637">
        <v>119283.2</v>
      </c>
      <c r="F391" s="1637"/>
      <c r="G391" s="1637"/>
    </row>
    <row r="392" spans="1:8" ht="15" thickBot="1">
      <c r="B392" s="520"/>
      <c r="D392" s="530"/>
      <c r="E392" s="1638"/>
      <c r="F392" s="1638"/>
      <c r="G392" s="1638"/>
      <c r="H392" s="530"/>
    </row>
    <row r="393" spans="1:8">
      <c r="C393" t="s">
        <v>777</v>
      </c>
      <c r="D393" t="s">
        <v>555</v>
      </c>
      <c r="E393" s="1637">
        <f>E384+E387+E389+E391</f>
        <v>1396442.4</v>
      </c>
      <c r="F393" s="1637"/>
      <c r="G393" s="1637"/>
      <c r="H393" s="1637"/>
    </row>
    <row r="394" spans="1:8">
      <c r="C394" t="s">
        <v>778</v>
      </c>
      <c r="D394" t="s">
        <v>555</v>
      </c>
      <c r="E394" s="1636">
        <f>ROUND(E393,-2)</f>
        <v>1396400</v>
      </c>
      <c r="F394" s="1636"/>
      <c r="G394" s="1636"/>
      <c r="H394" s="1636"/>
    </row>
    <row r="398" spans="1:8" ht="18">
      <c r="A398" s="1626" t="s">
        <v>528</v>
      </c>
      <c r="B398" s="1626"/>
      <c r="C398" s="1626"/>
      <c r="D398" s="1626"/>
      <c r="E398" s="1626"/>
      <c r="F398" s="1626"/>
      <c r="G398" s="1626"/>
      <c r="H398" s="1626"/>
    </row>
    <row r="399" spans="1:8" ht="15.6">
      <c r="A399" s="1627" t="s">
        <v>724</v>
      </c>
      <c r="B399" s="1627"/>
      <c r="C399" s="1627"/>
      <c r="D399" s="1627"/>
      <c r="E399" s="1627"/>
      <c r="F399" s="1627"/>
      <c r="G399" s="1627"/>
      <c r="H399" s="1627"/>
    </row>
    <row r="400" spans="1:8" ht="15.6">
      <c r="A400" s="1627" t="s">
        <v>794</v>
      </c>
      <c r="B400" s="1627"/>
      <c r="C400" s="1627"/>
      <c r="D400" s="1627"/>
      <c r="E400" s="1627"/>
      <c r="F400" s="1627"/>
      <c r="G400" s="1627"/>
      <c r="H400" s="1627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643">
        <v>12502000</v>
      </c>
      <c r="F405" s="1643"/>
      <c r="G405" s="1643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643">
        <v>9128000</v>
      </c>
      <c r="F407" s="1643"/>
      <c r="G407" s="1643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643">
        <v>8114800</v>
      </c>
      <c r="F409" s="1643"/>
      <c r="G409" s="1643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643">
        <v>2947000</v>
      </c>
      <c r="F411" s="1643"/>
      <c r="G411" s="1643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643">
        <v>1497000</v>
      </c>
      <c r="F413" s="1643"/>
      <c r="G413" s="1643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643">
        <v>2129400</v>
      </c>
      <c r="F415" s="1643"/>
      <c r="G415" s="1643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643">
        <v>2800000</v>
      </c>
      <c r="F417" s="1643"/>
      <c r="G417" s="1643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643">
        <v>6900000</v>
      </c>
      <c r="F419" s="1643"/>
      <c r="G419" s="1643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643">
        <v>500000</v>
      </c>
      <c r="F421" s="1643"/>
      <c r="G421" s="1643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643">
        <v>1900000</v>
      </c>
      <c r="F423" s="1643"/>
      <c r="G423" s="1643"/>
    </row>
    <row r="424" spans="3:7">
      <c r="C424" s="584" t="s">
        <v>748</v>
      </c>
      <c r="E424" s="1643"/>
      <c r="F424" s="1643"/>
      <c r="G424" s="1643"/>
    </row>
    <row r="425" spans="3:7">
      <c r="C425" t="s">
        <v>749</v>
      </c>
      <c r="D425" t="s">
        <v>555</v>
      </c>
      <c r="E425" s="1643">
        <v>5000000</v>
      </c>
      <c r="F425" s="1643"/>
      <c r="G425" s="1643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643">
        <v>4500000</v>
      </c>
      <c r="F427" s="1643"/>
      <c r="G427" s="1643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" thickBot="1">
      <c r="D430" s="530" t="s">
        <v>555</v>
      </c>
      <c r="E430" s="1646">
        <v>5500000</v>
      </c>
      <c r="F430" s="1646"/>
      <c r="G430" s="1646"/>
    </row>
    <row r="431" spans="3:7">
      <c r="D431" t="s">
        <v>555</v>
      </c>
      <c r="E431" s="1647">
        <f>E405+E407+E409+E411+E413+E415+E417+E419+E421+E423+E425+E427+E430</f>
        <v>63418200</v>
      </c>
      <c r="F431" s="1647"/>
      <c r="G431" s="1647"/>
    </row>
    <row r="433" spans="1:8">
      <c r="B433" s="587" t="s">
        <v>754</v>
      </c>
      <c r="C433" t="s">
        <v>755</v>
      </c>
      <c r="D433" t="s">
        <v>555</v>
      </c>
      <c r="E433" s="1647">
        <v>3130000</v>
      </c>
      <c r="F433" s="1647"/>
      <c r="G433" s="1647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647">
        <v>5000000</v>
      </c>
      <c r="F436" s="1647"/>
      <c r="G436" s="1647"/>
    </row>
    <row r="437" spans="1:8">
      <c r="C437" t="s">
        <v>759</v>
      </c>
    </row>
    <row r="438" spans="1:8">
      <c r="C438" t="s">
        <v>760</v>
      </c>
    </row>
    <row r="443" spans="1:8" ht="18">
      <c r="A443" s="1626" t="s">
        <v>528</v>
      </c>
      <c r="B443" s="1626"/>
      <c r="C443" s="1626"/>
      <c r="D443" s="1626"/>
      <c r="E443" s="1626"/>
      <c r="F443" s="1626"/>
      <c r="G443" s="1626"/>
      <c r="H443" s="1626"/>
    </row>
    <row r="444" spans="1:8" ht="15.6">
      <c r="A444" s="1655" t="s">
        <v>903</v>
      </c>
      <c r="B444" s="1627"/>
      <c r="C444" s="1627"/>
      <c r="D444" s="1627"/>
      <c r="E444" s="1627"/>
      <c r="F444" s="1627"/>
      <c r="G444" s="1627"/>
      <c r="H444" s="1627"/>
    </row>
    <row r="445" spans="1:8" ht="15.6">
      <c r="A445" s="1655" t="s">
        <v>904</v>
      </c>
      <c r="B445" s="1627"/>
      <c r="C445" s="1627"/>
      <c r="D445" s="1627"/>
      <c r="E445" s="1627"/>
      <c r="F445" s="1627"/>
      <c r="G445" s="1627"/>
      <c r="H445" s="1627"/>
    </row>
    <row r="447" spans="1:8">
      <c r="B447" s="587"/>
    </row>
    <row r="449" spans="3:7">
      <c r="C449" s="600" t="s">
        <v>908</v>
      </c>
      <c r="D449" t="s">
        <v>555</v>
      </c>
      <c r="E449" s="1639">
        <v>1445499</v>
      </c>
      <c r="F449" s="1639"/>
    </row>
    <row r="450" spans="3:7">
      <c r="C450" s="601" t="s">
        <v>906</v>
      </c>
      <c r="E450" s="1643"/>
      <c r="F450" s="1643"/>
      <c r="G450" s="1643"/>
    </row>
    <row r="451" spans="3:7">
      <c r="C451" s="601" t="s">
        <v>907</v>
      </c>
      <c r="E451" s="533"/>
      <c r="F451" s="533"/>
      <c r="G451" s="533"/>
    </row>
    <row r="452" spans="3:7" ht="15" thickBot="1">
      <c r="C452" s="600" t="s">
        <v>905</v>
      </c>
      <c r="D452" s="523" t="s">
        <v>555</v>
      </c>
      <c r="E452" s="1664">
        <v>4200000</v>
      </c>
      <c r="F452" s="1664"/>
      <c r="G452" s="523"/>
    </row>
    <row r="453" spans="3:7">
      <c r="D453" t="s">
        <v>555</v>
      </c>
      <c r="E453" s="1663">
        <v>5645000</v>
      </c>
      <c r="F453" s="1663"/>
      <c r="G453" s="1663"/>
    </row>
    <row r="454" spans="3:7">
      <c r="C454" s="584"/>
    </row>
    <row r="455" spans="3:7">
      <c r="E455" s="1643"/>
      <c r="F455" s="1643"/>
      <c r="G455" s="1643"/>
    </row>
    <row r="456" spans="3:7">
      <c r="C456" s="600" t="s">
        <v>909</v>
      </c>
      <c r="D456" t="s">
        <v>555</v>
      </c>
      <c r="E456" s="1665">
        <v>443812.5</v>
      </c>
      <c r="F456" s="1665"/>
    </row>
    <row r="457" spans="3:7">
      <c r="E457" s="1643"/>
      <c r="F457" s="1643"/>
      <c r="G457" s="1643"/>
    </row>
    <row r="458" spans="3:7">
      <c r="C458" s="600" t="s">
        <v>910</v>
      </c>
      <c r="D458" t="s">
        <v>555</v>
      </c>
      <c r="E458" s="1628">
        <v>250000</v>
      </c>
      <c r="F458" s="1628"/>
    </row>
    <row r="459" spans="3:7">
      <c r="E459" s="1643"/>
      <c r="F459" s="1643"/>
      <c r="G459" s="1643"/>
    </row>
    <row r="460" spans="3:7">
      <c r="C460" s="600" t="s">
        <v>911</v>
      </c>
      <c r="D460" t="s">
        <v>555</v>
      </c>
      <c r="E460" s="1628">
        <v>500000</v>
      </c>
      <c r="F460" s="1628"/>
    </row>
    <row r="461" spans="3:7">
      <c r="E461" s="1643"/>
      <c r="F461" s="1643"/>
      <c r="G461" s="1643"/>
    </row>
    <row r="462" spans="3:7">
      <c r="C462" s="600" t="s">
        <v>912</v>
      </c>
      <c r="D462" t="s">
        <v>555</v>
      </c>
      <c r="E462" s="1628">
        <v>350000</v>
      </c>
      <c r="F462" s="1628"/>
    </row>
    <row r="463" spans="3:7">
      <c r="E463" s="1643"/>
      <c r="F463" s="1643"/>
      <c r="G463" s="1643"/>
    </row>
    <row r="464" spans="3:7">
      <c r="C464" s="600" t="s">
        <v>913</v>
      </c>
      <c r="D464" t="s">
        <v>555</v>
      </c>
      <c r="E464" s="1628">
        <v>400000</v>
      </c>
      <c r="F464" s="1628"/>
    </row>
    <row r="465" spans="1:8">
      <c r="E465" s="1643"/>
      <c r="F465" s="1643"/>
      <c r="G465" s="1643"/>
    </row>
    <row r="466" spans="1:8">
      <c r="C466" s="584"/>
    </row>
    <row r="467" spans="1:8">
      <c r="E467" s="1643"/>
      <c r="F467" s="1643"/>
      <c r="G467" s="1643"/>
    </row>
    <row r="468" spans="1:8">
      <c r="C468" s="584"/>
    </row>
    <row r="469" spans="1:8" ht="18">
      <c r="A469" s="1667" t="s">
        <v>1071</v>
      </c>
      <c r="B469" s="1626"/>
      <c r="C469" s="1626"/>
      <c r="D469" s="1626"/>
      <c r="E469" s="1626"/>
      <c r="F469" s="1626"/>
      <c r="G469" s="1626"/>
      <c r="H469" s="1626"/>
    </row>
    <row r="470" spans="1:8" ht="15.6">
      <c r="A470" s="1655" t="s">
        <v>1049</v>
      </c>
      <c r="B470" s="1627"/>
      <c r="C470" s="1627"/>
      <c r="D470" s="1627"/>
      <c r="E470" s="1627"/>
      <c r="F470" s="1627"/>
      <c r="G470" s="1627"/>
      <c r="H470" s="1627"/>
    </row>
    <row r="471" spans="1:8" ht="15.6">
      <c r="A471" s="1655" t="s">
        <v>1050</v>
      </c>
      <c r="B471" s="1627"/>
      <c r="C471" s="1627"/>
      <c r="D471" s="1627"/>
      <c r="E471" s="1627"/>
      <c r="F471" s="1627"/>
      <c r="G471" s="1627"/>
      <c r="H471" s="1627"/>
    </row>
    <row r="473" spans="1:8">
      <c r="B473" s="587"/>
    </row>
    <row r="475" spans="1:8">
      <c r="B475" s="520" t="s">
        <v>12</v>
      </c>
      <c r="C475" s="601" t="s">
        <v>1051</v>
      </c>
      <c r="E475" s="1639"/>
      <c r="F475" s="1639"/>
    </row>
    <row r="476" spans="1:8">
      <c r="C476" s="600" t="s">
        <v>1052</v>
      </c>
      <c r="D476" t="s">
        <v>555</v>
      </c>
      <c r="E476" s="1641" t="s">
        <v>1055</v>
      </c>
      <c r="F476" s="1643"/>
      <c r="G476" s="1643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668"/>
      <c r="F478" s="1668"/>
      <c r="G478" s="749"/>
    </row>
    <row r="479" spans="1:8">
      <c r="E479" s="1663"/>
      <c r="F479" s="1663"/>
      <c r="G479" s="1663"/>
    </row>
    <row r="480" spans="1:8">
      <c r="C480" s="600" t="s">
        <v>1057</v>
      </c>
      <c r="D480" t="s">
        <v>555</v>
      </c>
      <c r="E480" s="1630" t="s">
        <v>1059</v>
      </c>
      <c r="F480" s="1665"/>
    </row>
    <row r="481" spans="3:7">
      <c r="C481" s="600" t="s">
        <v>1053</v>
      </c>
      <c r="D481" t="s">
        <v>555</v>
      </c>
      <c r="E481" s="1641" t="s">
        <v>1060</v>
      </c>
      <c r="F481" s="1643"/>
      <c r="G481" s="1643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630" t="s">
        <v>1063</v>
      </c>
      <c r="F484" s="1665"/>
    </row>
    <row r="485" spans="3:7">
      <c r="C485" s="600" t="s">
        <v>1053</v>
      </c>
      <c r="D485" t="s">
        <v>555</v>
      </c>
      <c r="E485" s="1663" t="s">
        <v>1064</v>
      </c>
      <c r="F485" s="1663"/>
      <c r="G485" s="1663"/>
    </row>
    <row r="486" spans="3:7">
      <c r="C486" s="600" t="s">
        <v>1058</v>
      </c>
      <c r="E486" s="750"/>
      <c r="F486" s="533"/>
      <c r="G486" s="533"/>
    </row>
    <row r="487" spans="3:7" ht="1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628">
        <v>444325</v>
      </c>
      <c r="F490" s="1628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628">
        <v>12330018</v>
      </c>
      <c r="F493" s="1628"/>
      <c r="G493" s="1628"/>
    </row>
    <row r="494" spans="3:7">
      <c r="C494" s="751" t="s">
        <v>1070</v>
      </c>
      <c r="D494" t="s">
        <v>555</v>
      </c>
      <c r="E494" s="1669">
        <v>12330000</v>
      </c>
      <c r="F494" s="1669"/>
      <c r="G494" s="1669"/>
    </row>
    <row r="499" spans="1:8" ht="18">
      <c r="A499" s="1667" t="s">
        <v>1101</v>
      </c>
      <c r="B499" s="1626"/>
      <c r="C499" s="1626"/>
      <c r="D499" s="1626"/>
      <c r="E499" s="1626"/>
      <c r="F499" s="1626"/>
      <c r="G499" s="1626"/>
      <c r="H499" s="1626"/>
    </row>
    <row r="500" spans="1:8" ht="15.6">
      <c r="A500" s="1655" t="s">
        <v>1092</v>
      </c>
      <c r="B500" s="1627"/>
      <c r="C500" s="1627"/>
      <c r="D500" s="1627"/>
      <c r="E500" s="1627"/>
      <c r="F500" s="1627"/>
      <c r="G500" s="1627"/>
      <c r="H500" s="1627"/>
    </row>
    <row r="501" spans="1:8" ht="15.6">
      <c r="A501" s="1655" t="s">
        <v>1102</v>
      </c>
      <c r="B501" s="1627"/>
      <c r="C501" s="1627"/>
      <c r="D501" s="1627"/>
      <c r="E501" s="1627"/>
      <c r="F501" s="1627"/>
      <c r="G501" s="1627"/>
      <c r="H501" s="1627"/>
    </row>
    <row r="503" spans="1:8">
      <c r="B503" s="520">
        <v>1</v>
      </c>
      <c r="C503" s="601" t="s">
        <v>1103</v>
      </c>
      <c r="E503" s="1639"/>
      <c r="F503" s="1639"/>
    </row>
    <row r="504" spans="1:8">
      <c r="C504" s="600" t="s">
        <v>1126</v>
      </c>
      <c r="E504" s="1641"/>
      <c r="F504" s="1643"/>
      <c r="G504" s="1643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666" t="s">
        <v>1112</v>
      </c>
      <c r="F506" s="1666"/>
      <c r="G506" s="533"/>
    </row>
    <row r="507" spans="1:8">
      <c r="C507" s="600" t="s">
        <v>1105</v>
      </c>
      <c r="D507" t="s">
        <v>555</v>
      </c>
      <c r="E507" s="1666" t="s">
        <v>1112</v>
      </c>
      <c r="F507" s="1666"/>
      <c r="G507" s="749"/>
    </row>
    <row r="508" spans="1:8" ht="15" thickBot="1">
      <c r="C508" s="600" t="s">
        <v>1106</v>
      </c>
      <c r="D508" s="523" t="s">
        <v>555</v>
      </c>
      <c r="E508" s="1666" t="s">
        <v>1112</v>
      </c>
      <c r="F508" s="1666"/>
      <c r="G508" s="754"/>
    </row>
    <row r="509" spans="1:8">
      <c r="C509" s="756" t="s">
        <v>1107</v>
      </c>
      <c r="D509" s="755" t="s">
        <v>555</v>
      </c>
      <c r="E509" s="1644" t="s">
        <v>1111</v>
      </c>
      <c r="F509" s="1644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630"/>
      <c r="F513" s="1665"/>
    </row>
    <row r="514" spans="2:8">
      <c r="C514" s="600" t="s">
        <v>1110</v>
      </c>
      <c r="D514" t="s">
        <v>555</v>
      </c>
      <c r="E514" s="1666" t="s">
        <v>1115</v>
      </c>
      <c r="F514" s="1666"/>
      <c r="G514" s="535"/>
    </row>
    <row r="515" spans="2:8" ht="15" thickBot="1">
      <c r="C515" s="600" t="s">
        <v>1127</v>
      </c>
      <c r="D515" s="523" t="s">
        <v>555</v>
      </c>
      <c r="E515" s="1645" t="s">
        <v>1114</v>
      </c>
      <c r="F515" s="1645"/>
      <c r="G515" s="533"/>
    </row>
    <row r="516" spans="2:8">
      <c r="C516" s="756" t="s">
        <v>1107</v>
      </c>
      <c r="D516" t="s">
        <v>555</v>
      </c>
      <c r="E516" s="1644" t="s">
        <v>1113</v>
      </c>
      <c r="F516" s="1644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">
      <c r="A531" s="1626" t="s">
        <v>1155</v>
      </c>
      <c r="B531" s="1626"/>
      <c r="C531" s="1626"/>
      <c r="D531" s="1626"/>
      <c r="E531" s="1626"/>
      <c r="F531" s="1626"/>
      <c r="G531" s="1626"/>
      <c r="H531" s="1626"/>
    </row>
    <row r="532" spans="1:8" ht="15.6">
      <c r="A532" s="1627" t="s">
        <v>1166</v>
      </c>
      <c r="B532" s="1627"/>
      <c r="C532" s="1627"/>
      <c r="D532" s="1627"/>
      <c r="E532" s="1627"/>
      <c r="F532" s="1627"/>
      <c r="G532" s="1627"/>
      <c r="H532" s="1627"/>
    </row>
    <row r="533" spans="1:8" ht="15.6">
      <c r="A533" s="1655"/>
      <c r="B533" s="1627"/>
      <c r="C533" s="1627"/>
      <c r="D533" s="1627"/>
      <c r="E533" s="1627"/>
      <c r="F533" s="1627"/>
      <c r="G533" s="1627"/>
      <c r="H533" s="1627"/>
    </row>
    <row r="535" spans="1:8">
      <c r="B535" s="520"/>
      <c r="C535" s="832" t="s">
        <v>1156</v>
      </c>
      <c r="E535" s="1639"/>
      <c r="F535" s="1639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640" t="s">
        <v>1161</v>
      </c>
      <c r="F537" s="1641"/>
      <c r="G537" s="1641"/>
    </row>
    <row r="538" spans="1:8">
      <c r="C538" s="833" t="s">
        <v>1159</v>
      </c>
      <c r="D538" t="s">
        <v>555</v>
      </c>
      <c r="E538" s="1640" t="s">
        <v>1162</v>
      </c>
      <c r="F538" s="1641"/>
      <c r="G538" s="533"/>
    </row>
    <row r="539" spans="1:8" ht="15" thickBot="1">
      <c r="C539" s="600"/>
      <c r="D539" s="523"/>
      <c r="E539" s="1645"/>
      <c r="F539" s="1645"/>
      <c r="G539" s="523"/>
    </row>
    <row r="540" spans="1:8">
      <c r="C540" s="836" t="s">
        <v>1163</v>
      </c>
      <c r="D540" s="755" t="s">
        <v>555</v>
      </c>
      <c r="E540" s="1670" t="s">
        <v>1164</v>
      </c>
      <c r="F540" s="1671"/>
      <c r="G540" s="1671"/>
    </row>
    <row r="541" spans="1:8">
      <c r="C541" s="836" t="s">
        <v>30</v>
      </c>
      <c r="D541" s="755" t="s">
        <v>555</v>
      </c>
      <c r="E541" s="1632" t="s">
        <v>1165</v>
      </c>
      <c r="F541" s="1642"/>
      <c r="G541" s="754"/>
    </row>
    <row r="542" spans="1:8">
      <c r="C542" s="600"/>
      <c r="E542" s="750"/>
      <c r="F542" s="750"/>
      <c r="G542" s="754"/>
    </row>
    <row r="545" spans="1:8" ht="18">
      <c r="A545" s="1626" t="s">
        <v>1220</v>
      </c>
      <c r="B545" s="1626"/>
      <c r="C545" s="1626"/>
      <c r="D545" s="1626"/>
      <c r="E545" s="1626"/>
      <c r="F545" s="1626"/>
      <c r="G545" s="1626"/>
      <c r="H545" s="1626"/>
    </row>
    <row r="546" spans="1:8" ht="15.6">
      <c r="A546" s="1627" t="s">
        <v>1221</v>
      </c>
      <c r="B546" s="1627"/>
      <c r="C546" s="1627"/>
      <c r="D546" s="1627"/>
      <c r="E546" s="1627"/>
      <c r="F546" s="1627"/>
      <c r="G546" s="1627"/>
      <c r="H546" s="1627"/>
    </row>
    <row r="547" spans="1:8" ht="15.6">
      <c r="A547" s="1627" t="s">
        <v>1222</v>
      </c>
      <c r="B547" s="1627"/>
      <c r="C547" s="1627"/>
      <c r="D547" s="1627"/>
      <c r="E547" s="1627"/>
      <c r="F547" s="1627"/>
      <c r="G547" s="1627"/>
      <c r="H547" s="1627"/>
    </row>
    <row r="549" spans="1:8">
      <c r="B549" s="476" t="s">
        <v>12</v>
      </c>
      <c r="C549" s="524" t="s">
        <v>13</v>
      </c>
      <c r="E549" s="1639"/>
      <c r="F549" s="1639"/>
    </row>
    <row r="550" spans="1:8">
      <c r="C550" s="832" t="s">
        <v>1223</v>
      </c>
      <c r="E550" s="1641"/>
      <c r="F550" s="1643"/>
      <c r="G550" s="1643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632" t="s">
        <v>1246</v>
      </c>
      <c r="F562" s="1632"/>
      <c r="G562" s="1632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630"/>
      <c r="F564" s="1630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631"/>
      <c r="F566" s="1631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632" t="s">
        <v>1236</v>
      </c>
      <c r="F568" s="1632"/>
      <c r="G568" s="1632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633" t="s">
        <v>1238</v>
      </c>
      <c r="F571" s="1633"/>
      <c r="G571" s="1633"/>
      <c r="H571" s="1633"/>
    </row>
    <row r="572" spans="2:8">
      <c r="C572" s="756"/>
      <c r="D572" s="601" t="s">
        <v>555</v>
      </c>
      <c r="E572" s="1632" t="s">
        <v>1239</v>
      </c>
      <c r="F572" s="1632"/>
      <c r="G572" s="1632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672">
        <v>3394048</v>
      </c>
      <c r="F582" s="1672"/>
      <c r="G582" s="1672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">
      <c r="A593" s="1626" t="s">
        <v>1220</v>
      </c>
      <c r="B593" s="1626"/>
      <c r="C593" s="1626"/>
      <c r="D593" s="1626"/>
      <c r="E593" s="1626"/>
      <c r="F593" s="1626"/>
      <c r="G593" s="1626"/>
      <c r="H593" s="1626"/>
    </row>
    <row r="594" spans="1:8" ht="15.6">
      <c r="A594" s="1627" t="s">
        <v>1409</v>
      </c>
      <c r="B594" s="1627"/>
      <c r="C594" s="1627"/>
      <c r="D594" s="1627"/>
      <c r="E594" s="1627"/>
      <c r="F594" s="1627"/>
      <c r="G594" s="1627"/>
      <c r="H594" s="1627"/>
    </row>
    <row r="595" spans="1:8" ht="15.6">
      <c r="A595" s="1627"/>
      <c r="B595" s="1627"/>
      <c r="C595" s="1627"/>
      <c r="D595" s="1627"/>
      <c r="E595" s="1627"/>
      <c r="F595" s="1627"/>
      <c r="G595" s="1627"/>
      <c r="H595" s="1627"/>
    </row>
    <row r="596" spans="1:8">
      <c r="B596" s="476"/>
      <c r="C596" s="524"/>
      <c r="E596" s="1639"/>
      <c r="F596" s="1639"/>
    </row>
    <row r="597" spans="1:8">
      <c r="C597" s="832"/>
      <c r="E597" s="1641"/>
      <c r="F597" s="1643"/>
      <c r="G597" s="1643"/>
    </row>
    <row r="598" spans="1:8">
      <c r="C598" s="833" t="s">
        <v>1410</v>
      </c>
      <c r="D598" t="s">
        <v>555</v>
      </c>
      <c r="E598" s="1647">
        <v>381780</v>
      </c>
      <c r="F598" s="1647"/>
      <c r="G598" s="1647"/>
      <c r="H598" s="532"/>
    </row>
    <row r="599" spans="1:8">
      <c r="C599" s="833" t="s">
        <v>1411</v>
      </c>
      <c r="D599" t="s">
        <v>555</v>
      </c>
      <c r="E599" s="1647">
        <v>763560</v>
      </c>
      <c r="F599" s="1647"/>
      <c r="G599" s="1647"/>
    </row>
    <row r="600" spans="1:8">
      <c r="C600" s="833" t="s">
        <v>1412</v>
      </c>
      <c r="D600" t="s">
        <v>555</v>
      </c>
      <c r="E600" s="1647">
        <v>350000</v>
      </c>
      <c r="F600" s="1647"/>
      <c r="G600" s="1647"/>
    </row>
    <row r="601" spans="1:8">
      <c r="C601" s="832"/>
      <c r="E601" s="865"/>
      <c r="F601" s="750"/>
      <c r="G601" s="932"/>
    </row>
    <row r="602" spans="1:8" ht="18">
      <c r="A602" s="1626" t="s">
        <v>1220</v>
      </c>
      <c r="B602" s="1626"/>
      <c r="C602" s="1626"/>
      <c r="D602" s="1626"/>
      <c r="E602" s="1626"/>
      <c r="F602" s="1626"/>
      <c r="G602" s="1626"/>
      <c r="H602" s="1626"/>
    </row>
    <row r="603" spans="1:8" ht="15.6">
      <c r="A603" s="1627" t="s">
        <v>1408</v>
      </c>
      <c r="B603" s="1627"/>
      <c r="C603" s="1627"/>
      <c r="D603" s="1627"/>
      <c r="E603" s="1627"/>
      <c r="F603" s="1627"/>
      <c r="G603" s="1627"/>
      <c r="H603" s="1627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632"/>
      <c r="F609" s="1632"/>
      <c r="G609" s="1632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630"/>
      <c r="F611" s="1630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631"/>
      <c r="F613" s="1631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632" t="s">
        <v>1236</v>
      </c>
      <c r="F615" s="1632"/>
      <c r="G615" s="1632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633" t="s">
        <v>1238</v>
      </c>
      <c r="F618" s="1633"/>
      <c r="G618" s="1633"/>
      <c r="H618" s="1633"/>
    </row>
    <row r="619" spans="2:8">
      <c r="C619" s="756"/>
      <c r="D619" s="601" t="s">
        <v>555</v>
      </c>
      <c r="E619" s="1632" t="s">
        <v>1239</v>
      </c>
      <c r="F619" s="1632"/>
      <c r="G619" s="1632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672">
        <v>3394048</v>
      </c>
      <c r="F629" s="1672"/>
      <c r="G629" s="1672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">
      <c r="A638" s="1626" t="s">
        <v>1220</v>
      </c>
      <c r="B638" s="1626"/>
      <c r="C638" s="1626"/>
      <c r="D638" s="1626"/>
      <c r="E638" s="1626"/>
      <c r="F638" s="1626"/>
      <c r="G638" s="1626"/>
      <c r="H638" s="1626"/>
    </row>
    <row r="639" spans="1:8" ht="15.6">
      <c r="A639" s="1627" t="s">
        <v>1426</v>
      </c>
      <c r="B639" s="1627"/>
      <c r="C639" s="1627"/>
      <c r="D639" s="1627"/>
      <c r="E639" s="1627"/>
      <c r="F639" s="1627"/>
      <c r="G639" s="1627"/>
      <c r="H639" s="1627"/>
    </row>
    <row r="640" spans="1:8" ht="15.6">
      <c r="A640" s="1627" t="s">
        <v>529</v>
      </c>
      <c r="B640" s="1627"/>
      <c r="C640" s="1627"/>
      <c r="D640" s="1627"/>
      <c r="E640" s="1627"/>
      <c r="F640" s="1627"/>
      <c r="G640" s="1627"/>
      <c r="H640" s="1627"/>
    </row>
    <row r="642" spans="2:8">
      <c r="B642" s="476" t="s">
        <v>12</v>
      </c>
      <c r="C642" s="524" t="s">
        <v>1427</v>
      </c>
      <c r="E642" s="1639"/>
      <c r="F642" s="1639"/>
    </row>
    <row r="643" spans="2:8">
      <c r="C643" s="833" t="s">
        <v>1428</v>
      </c>
      <c r="D643" t="s">
        <v>555</v>
      </c>
      <c r="E643" s="1640" t="s">
        <v>1429</v>
      </c>
      <c r="F643" s="1643"/>
      <c r="G643" s="1643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632" t="s">
        <v>1454</v>
      </c>
      <c r="F674" s="1632"/>
      <c r="G674" s="1632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633" t="s">
        <v>1458</v>
      </c>
      <c r="F676" s="1633"/>
      <c r="G676" s="1633"/>
      <c r="H676" s="1633"/>
    </row>
    <row r="677" spans="2:8">
      <c r="C677" s="935" t="s">
        <v>1457</v>
      </c>
      <c r="D677" s="601" t="s">
        <v>555</v>
      </c>
      <c r="E677" s="1633" t="s">
        <v>1459</v>
      </c>
      <c r="F677" s="1633"/>
      <c r="G677" s="1633"/>
      <c r="H677" s="1633"/>
    </row>
    <row r="678" spans="2:8">
      <c r="C678" s="836" t="s">
        <v>1461</v>
      </c>
      <c r="D678" s="601" t="s">
        <v>555</v>
      </c>
      <c r="E678" s="1632" t="s">
        <v>1460</v>
      </c>
      <c r="F678" s="1632"/>
      <c r="G678" s="1632"/>
    </row>
    <row r="679" spans="2:8" ht="1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632" t="s">
        <v>1463</v>
      </c>
      <c r="F680" s="1632"/>
      <c r="G680" s="1632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">
      <c r="A703" s="1626" t="s">
        <v>1220</v>
      </c>
      <c r="B703" s="1626"/>
      <c r="C703" s="1626"/>
      <c r="D703" s="1626"/>
      <c r="E703" s="1626"/>
      <c r="F703" s="1626"/>
      <c r="G703" s="1626"/>
      <c r="H703" s="1626"/>
    </row>
    <row r="704" spans="1:9" ht="15.6">
      <c r="A704" s="1627" t="s">
        <v>1564</v>
      </c>
      <c r="B704" s="1627"/>
      <c r="C704" s="1627"/>
      <c r="D704" s="1627"/>
      <c r="E704" s="1627"/>
      <c r="F704" s="1627"/>
      <c r="G704" s="1627"/>
      <c r="H704" s="1627"/>
    </row>
    <row r="705" spans="1:8" ht="15.6">
      <c r="A705" s="1627" t="s">
        <v>1573</v>
      </c>
      <c r="B705" s="1627"/>
      <c r="C705" s="1627"/>
      <c r="D705" s="1627"/>
      <c r="E705" s="1627"/>
      <c r="F705" s="1627"/>
      <c r="G705" s="1627"/>
      <c r="H705" s="1627"/>
    </row>
    <row r="708" spans="1:8">
      <c r="B708">
        <v>1</v>
      </c>
      <c r="C708" s="833" t="s">
        <v>1565</v>
      </c>
      <c r="D708" s="832" t="s">
        <v>555</v>
      </c>
      <c r="E708" s="1628">
        <v>600000</v>
      </c>
      <c r="F708" s="1628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628">
        <v>150000</v>
      </c>
      <c r="F710" s="1628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625">
        <v>750000</v>
      </c>
      <c r="F712" s="1625"/>
    </row>
    <row r="713" spans="1:8">
      <c r="C713" s="836"/>
      <c r="D713" s="832"/>
      <c r="E713" s="1625"/>
      <c r="F713" s="1625"/>
    </row>
    <row r="715" spans="1:8">
      <c r="B715">
        <v>2</v>
      </c>
      <c r="C715" s="833" t="s">
        <v>1568</v>
      </c>
      <c r="D715" s="832" t="s">
        <v>555</v>
      </c>
      <c r="E715" s="1628">
        <v>775000</v>
      </c>
      <c r="F715" s="1628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628">
        <v>193750</v>
      </c>
      <c r="F717" s="1628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628">
        <v>968750</v>
      </c>
      <c r="F719" s="1628"/>
    </row>
    <row r="720" spans="1:8">
      <c r="C720" s="836" t="s">
        <v>30</v>
      </c>
      <c r="D720" s="832" t="s">
        <v>555</v>
      </c>
      <c r="E720" s="1625">
        <v>975000</v>
      </c>
      <c r="F720" s="1625"/>
    </row>
    <row r="728" spans="1:8" ht="18">
      <c r="A728" s="1626" t="s">
        <v>1220</v>
      </c>
      <c r="B728" s="1626"/>
      <c r="C728" s="1626"/>
      <c r="D728" s="1626"/>
      <c r="E728" s="1626"/>
      <c r="F728" s="1626"/>
      <c r="G728" s="1626"/>
      <c r="H728" s="1626"/>
    </row>
    <row r="729" spans="1:8" ht="15.6">
      <c r="A729" s="1627" t="s">
        <v>1719</v>
      </c>
      <c r="B729" s="1627"/>
      <c r="C729" s="1627"/>
      <c r="D729" s="1627"/>
      <c r="E729" s="1627"/>
      <c r="F729" s="1627"/>
      <c r="G729" s="1627"/>
      <c r="H729" s="1627"/>
    </row>
    <row r="730" spans="1:8" ht="15.6">
      <c r="A730" s="1627" t="s">
        <v>1720</v>
      </c>
      <c r="B730" s="1627"/>
      <c r="C730" s="1627"/>
      <c r="D730" s="1627"/>
      <c r="E730" s="1627"/>
      <c r="F730" s="1627"/>
      <c r="G730" s="1627"/>
      <c r="H730" s="1627"/>
    </row>
    <row r="733" spans="1:8">
      <c r="B733">
        <v>1</v>
      </c>
      <c r="C733" s="833" t="s">
        <v>1721</v>
      </c>
      <c r="D733" s="832"/>
      <c r="E733" s="1628"/>
      <c r="F733" s="1628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629" t="s">
        <v>1724</v>
      </c>
      <c r="F735" s="1628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629" t="s">
        <v>1727</v>
      </c>
      <c r="F737" s="1629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625">
        <v>807765</v>
      </c>
      <c r="F741" s="1625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628"/>
      <c r="F743" s="1628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629" t="s">
        <v>1734</v>
      </c>
      <c r="F745" s="1628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629" t="s">
        <v>1736</v>
      </c>
      <c r="F747" s="1629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625">
        <v>908735</v>
      </c>
      <c r="F751" s="1625"/>
    </row>
    <row r="755" spans="1:8" ht="18">
      <c r="A755" s="1626" t="s">
        <v>1220</v>
      </c>
      <c r="B755" s="1626"/>
      <c r="C755" s="1626"/>
      <c r="D755" s="1626"/>
      <c r="E755" s="1626"/>
      <c r="F755" s="1626"/>
      <c r="G755" s="1626"/>
      <c r="H755" s="1626"/>
    </row>
    <row r="756" spans="1:8" ht="15.6">
      <c r="A756" s="1627" t="s">
        <v>1823</v>
      </c>
      <c r="B756" s="1627"/>
      <c r="C756" s="1627"/>
      <c r="D756" s="1627"/>
      <c r="E756" s="1627"/>
      <c r="F756" s="1627"/>
      <c r="G756" s="1627"/>
      <c r="H756" s="1627"/>
    </row>
    <row r="757" spans="1:8" ht="15.6">
      <c r="A757" s="1627" t="s">
        <v>1824</v>
      </c>
      <c r="B757" s="1627"/>
      <c r="C757" s="1627"/>
      <c r="D757" s="1627"/>
      <c r="E757" s="1627"/>
      <c r="F757" s="1627"/>
      <c r="G757" s="1627"/>
      <c r="H757" s="1627"/>
    </row>
    <row r="760" spans="1:8">
      <c r="C760" s="832" t="s">
        <v>1825</v>
      </c>
      <c r="D760" s="832" t="s">
        <v>555</v>
      </c>
      <c r="E760" s="1629" t="s">
        <v>1829</v>
      </c>
      <c r="F760" s="1628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629" t="s">
        <v>1830</v>
      </c>
      <c r="F763" s="1628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629" t="s">
        <v>1831</v>
      </c>
      <c r="F766" s="1629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625" t="s">
        <v>1835</v>
      </c>
      <c r="F770" s="1625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629" t="s">
        <v>1837</v>
      </c>
      <c r="F772" s="1629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629"/>
      <c r="F774" s="1628"/>
    </row>
    <row r="775" spans="1:8">
      <c r="C775" s="832" t="s">
        <v>1838</v>
      </c>
      <c r="D775" s="832" t="s">
        <v>555</v>
      </c>
      <c r="E775" s="1629" t="s">
        <v>1839</v>
      </c>
      <c r="F775" s="1629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625"/>
      <c r="F780" s="1625"/>
    </row>
    <row r="782" spans="1:8" ht="18">
      <c r="A782" s="1626" t="s">
        <v>1220</v>
      </c>
      <c r="B782" s="1626"/>
      <c r="C782" s="1626"/>
      <c r="D782" s="1626"/>
      <c r="E782" s="1626"/>
      <c r="F782" s="1626"/>
      <c r="G782" s="1626"/>
      <c r="H782" s="1626"/>
    </row>
    <row r="783" spans="1:8" ht="15.6">
      <c r="A783" s="1627" t="s">
        <v>1843</v>
      </c>
      <c r="B783" s="1627"/>
      <c r="C783" s="1627"/>
      <c r="D783" s="1627"/>
      <c r="E783" s="1627"/>
      <c r="F783" s="1627"/>
      <c r="G783" s="1627"/>
      <c r="H783" s="1627"/>
    </row>
    <row r="784" spans="1:8" ht="15.6">
      <c r="A784" s="1627" t="s">
        <v>1844</v>
      </c>
      <c r="B784" s="1627"/>
      <c r="C784" s="1627"/>
      <c r="D784" s="1627"/>
      <c r="E784" s="1627"/>
      <c r="F784" s="1627"/>
      <c r="G784" s="1627"/>
      <c r="H784" s="1627"/>
    </row>
    <row r="787" spans="3:7">
      <c r="C787" s="832" t="s">
        <v>1845</v>
      </c>
      <c r="D787" s="832" t="s">
        <v>555</v>
      </c>
      <c r="E787" s="1629" t="s">
        <v>1846</v>
      </c>
      <c r="F787" s="1628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673" t="s">
        <v>1848</v>
      </c>
      <c r="F789" s="1674"/>
      <c r="G789" s="935" t="s">
        <v>1849</v>
      </c>
    </row>
    <row r="790" spans="3:7">
      <c r="C790" s="832"/>
      <c r="D790" s="832"/>
      <c r="E790" s="1629"/>
      <c r="F790" s="1628"/>
    </row>
    <row r="791" spans="3:7">
      <c r="C791" s="832" t="s">
        <v>459</v>
      </c>
      <c r="D791" s="832" t="s">
        <v>555</v>
      </c>
      <c r="E791" s="1629" t="s">
        <v>1850</v>
      </c>
      <c r="F791" s="1628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673" t="s">
        <v>1852</v>
      </c>
      <c r="F793" s="1673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625" t="s">
        <v>1854</v>
      </c>
      <c r="F795" s="1625"/>
    </row>
    <row r="796" spans="3:7">
      <c r="C796" s="832"/>
      <c r="D796" s="832"/>
      <c r="E796" s="1063"/>
      <c r="F796" s="1062"/>
    </row>
    <row r="797" spans="3:7">
      <c r="C797" s="833"/>
      <c r="D797" s="832"/>
      <c r="E797" s="1625"/>
      <c r="F797" s="1625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629" t="s">
        <v>1855</v>
      </c>
      <c r="F799" s="1629"/>
    </row>
    <row r="800" spans="3:7">
      <c r="C800" s="833"/>
      <c r="D800" s="832"/>
      <c r="E800" s="1063"/>
      <c r="F800" s="1062"/>
    </row>
    <row r="801" spans="1:9">
      <c r="C801" s="836"/>
      <c r="D801" s="832"/>
      <c r="E801" s="1629"/>
      <c r="F801" s="1628"/>
    </row>
    <row r="802" spans="1:9">
      <c r="C802" s="832"/>
      <c r="D802" s="832"/>
      <c r="E802" s="1629"/>
      <c r="F802" s="1629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">
      <c r="A808" s="1626" t="s">
        <v>1220</v>
      </c>
      <c r="B808" s="1626"/>
      <c r="C808" s="1626"/>
      <c r="D808" s="1626"/>
      <c r="E808" s="1626"/>
      <c r="F808" s="1626"/>
      <c r="G808" s="1626"/>
      <c r="H808" s="1626"/>
      <c r="I808" s="1626"/>
    </row>
    <row r="809" spans="1:9" ht="15.6">
      <c r="A809" s="1627" t="s">
        <v>2096</v>
      </c>
      <c r="B809" s="1627"/>
      <c r="C809" s="1627"/>
      <c r="D809" s="1627"/>
      <c r="E809" s="1627"/>
      <c r="F809" s="1627"/>
      <c r="G809" s="1627"/>
      <c r="H809" s="1627"/>
      <c r="I809" s="1627"/>
    </row>
    <row r="810" spans="1:9" ht="15.6">
      <c r="A810" s="1627" t="s">
        <v>2097</v>
      </c>
      <c r="B810" s="1627"/>
      <c r="C810" s="1627"/>
      <c r="D810" s="1627"/>
      <c r="E810" s="1627"/>
      <c r="F810" s="1627"/>
      <c r="G810" s="1627"/>
      <c r="H810" s="1627"/>
      <c r="I810" s="1627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">
      <c r="A836" s="1626" t="s">
        <v>1220</v>
      </c>
      <c r="B836" s="1626"/>
      <c r="C836" s="1626"/>
      <c r="D836" s="1626"/>
      <c r="E836" s="1626"/>
      <c r="F836" s="1626"/>
      <c r="G836" s="1626"/>
      <c r="H836" s="1626"/>
      <c r="I836" s="1626"/>
    </row>
    <row r="837" spans="1:11" ht="15.6">
      <c r="A837" s="1627" t="s">
        <v>2184</v>
      </c>
      <c r="B837" s="1627"/>
      <c r="C837" s="1627"/>
      <c r="D837" s="1627"/>
      <c r="E837" s="1627"/>
      <c r="F837" s="1627"/>
      <c r="G837" s="1627"/>
      <c r="H837" s="1627"/>
      <c r="I837" s="1627"/>
    </row>
    <row r="838" spans="1:11" ht="15.6">
      <c r="A838" s="1627" t="s">
        <v>2097</v>
      </c>
      <c r="B838" s="1627"/>
      <c r="C838" s="1627"/>
      <c r="D838" s="1627"/>
      <c r="E838" s="1627"/>
      <c r="F838" s="1627"/>
      <c r="G838" s="1627"/>
      <c r="H838" s="1627"/>
      <c r="I838" s="1627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2186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2190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2189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2191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2187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2188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">
      <c r="A863" s="1626" t="s">
        <v>1220</v>
      </c>
      <c r="B863" s="1626"/>
      <c r="C863" s="1626"/>
      <c r="D863" s="1626"/>
      <c r="E863" s="1626"/>
      <c r="F863" s="1626"/>
      <c r="G863" s="1626"/>
      <c r="H863" s="1626"/>
      <c r="I863" s="1626"/>
    </row>
    <row r="864" spans="1:11" ht="15.6">
      <c r="A864" s="1627" t="s">
        <v>2153</v>
      </c>
      <c r="B864" s="1627"/>
      <c r="C864" s="1627"/>
      <c r="D864" s="1627"/>
      <c r="E864" s="1627"/>
      <c r="F864" s="1627"/>
      <c r="G864" s="1627"/>
      <c r="H864" s="1627"/>
      <c r="I864" s="1627"/>
    </row>
    <row r="865" spans="1:12" ht="15.6">
      <c r="A865" s="1627" t="s">
        <v>2097</v>
      </c>
      <c r="B865" s="1627"/>
      <c r="C865" s="1627"/>
      <c r="D865" s="1627"/>
      <c r="E865" s="1627"/>
      <c r="F865" s="1627"/>
      <c r="G865" s="1627"/>
      <c r="H865" s="1627"/>
      <c r="I865" s="1627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2212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2209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2205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2204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">
      <c r="A885" s="1626" t="s">
        <v>1220</v>
      </c>
      <c r="B885" s="1626"/>
      <c r="C885" s="1626"/>
      <c r="D885" s="1626"/>
      <c r="E885" s="1626"/>
      <c r="F885" s="1626"/>
      <c r="G885" s="1626"/>
      <c r="H885" s="1626"/>
      <c r="I885" s="1626"/>
    </row>
    <row r="886" spans="1:9" ht="15.6">
      <c r="A886" s="1627" t="s">
        <v>2153</v>
      </c>
      <c r="B886" s="1627"/>
      <c r="C886" s="1627"/>
      <c r="D886" s="1627"/>
      <c r="E886" s="1627"/>
      <c r="F886" s="1627"/>
      <c r="G886" s="1627"/>
      <c r="H886" s="1627"/>
      <c r="I886" s="1627"/>
    </row>
    <row r="887" spans="1:9" ht="15.6">
      <c r="A887" s="1627" t="s">
        <v>2097</v>
      </c>
      <c r="B887" s="1627"/>
      <c r="C887" s="1627"/>
      <c r="D887" s="1627"/>
      <c r="E887" s="1627"/>
      <c r="F887" s="1627"/>
      <c r="G887" s="1627"/>
      <c r="H887" s="1627"/>
      <c r="I887" s="1627"/>
    </row>
    <row r="889" spans="1:9">
      <c r="B889" s="524">
        <v>1</v>
      </c>
      <c r="C889" s="524" t="s">
        <v>13</v>
      </c>
    </row>
    <row r="890" spans="1:9">
      <c r="C890" s="832" t="s">
        <v>2226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2209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2211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">
      <c r="A908" s="1626" t="s">
        <v>1220</v>
      </c>
      <c r="B908" s="1626"/>
      <c r="C908" s="1626"/>
      <c r="D908" s="1626"/>
      <c r="E908" s="1626"/>
      <c r="F908" s="1626"/>
      <c r="G908" s="1626"/>
      <c r="H908" s="1626"/>
      <c r="I908" s="1626"/>
    </row>
    <row r="909" spans="1:9" ht="15.6">
      <c r="A909" s="1627" t="s">
        <v>2236</v>
      </c>
      <c r="B909" s="1627"/>
      <c r="C909" s="1627"/>
      <c r="D909" s="1627"/>
      <c r="E909" s="1627"/>
      <c r="F909" s="1627"/>
      <c r="G909" s="1627"/>
      <c r="H909" s="1627"/>
      <c r="I909" s="1627"/>
    </row>
    <row r="910" spans="1:9" ht="15.6">
      <c r="A910" s="1627"/>
      <c r="B910" s="1627"/>
      <c r="C910" s="1627"/>
      <c r="D910" s="1627"/>
      <c r="E910" s="1627"/>
      <c r="F910" s="1627"/>
      <c r="G910" s="1627"/>
      <c r="H910" s="1627"/>
      <c r="I910" s="1627"/>
    </row>
    <row r="912" spans="1:9">
      <c r="B912">
        <v>1</v>
      </c>
      <c r="C912" t="s">
        <v>2237</v>
      </c>
    </row>
    <row r="913" spans="1:9">
      <c r="C913" t="s">
        <v>2238</v>
      </c>
      <c r="D913" t="s">
        <v>555</v>
      </c>
      <c r="E913" t="s">
        <v>2239</v>
      </c>
    </row>
    <row r="914" spans="1:9">
      <c r="D914" t="s">
        <v>555</v>
      </c>
      <c r="E914" s="532">
        <f>60*6*2</f>
        <v>720</v>
      </c>
      <c r="F914" t="s">
        <v>919</v>
      </c>
    </row>
    <row r="916" spans="1:9">
      <c r="C916" t="s">
        <v>2240</v>
      </c>
      <c r="D916" t="s">
        <v>555</v>
      </c>
      <c r="E916" t="s">
        <v>2241</v>
      </c>
    </row>
    <row r="917" spans="1:9">
      <c r="D917" t="s">
        <v>555</v>
      </c>
      <c r="E917" s="532">
        <f>9*6*2</f>
        <v>108</v>
      </c>
      <c r="F917" t="s">
        <v>919</v>
      </c>
    </row>
    <row r="919" spans="1:9">
      <c r="C919" t="s">
        <v>2242</v>
      </c>
      <c r="D919" t="s">
        <v>555</v>
      </c>
      <c r="E919" t="s">
        <v>2243</v>
      </c>
    </row>
    <row r="920" spans="1:9">
      <c r="D920" t="s">
        <v>555</v>
      </c>
      <c r="E920" s="532">
        <f>6*6*2*5</f>
        <v>360</v>
      </c>
      <c r="F920" t="s">
        <v>919</v>
      </c>
    </row>
    <row r="922" spans="1:9">
      <c r="C922" t="s">
        <v>2244</v>
      </c>
      <c r="D922" t="s">
        <v>555</v>
      </c>
      <c r="E922" t="s">
        <v>2245</v>
      </c>
    </row>
    <row r="923" spans="1:9" ht="15" thickBot="1">
      <c r="D923" s="523" t="s">
        <v>555</v>
      </c>
      <c r="E923" s="1367">
        <f>0.4*6*4*6</f>
        <v>57.600000000000009</v>
      </c>
      <c r="F923" s="523" t="s">
        <v>919</v>
      </c>
    </row>
    <row r="924" spans="1:9">
      <c r="C924" s="522" t="s">
        <v>801</v>
      </c>
      <c r="D924" s="755" t="s">
        <v>555</v>
      </c>
      <c r="E924" s="1368">
        <f>E923+E920+E917+E914</f>
        <v>1245.5999999999999</v>
      </c>
      <c r="F924" s="832" t="s">
        <v>919</v>
      </c>
    </row>
    <row r="925" spans="1:9">
      <c r="C925" s="836" t="s">
        <v>2246</v>
      </c>
      <c r="D925" s="755" t="s">
        <v>555</v>
      </c>
      <c r="E925" s="1368">
        <f>E924*2</f>
        <v>2491.1999999999998</v>
      </c>
      <c r="F925" s="832" t="s">
        <v>919</v>
      </c>
    </row>
    <row r="927" spans="1:9" ht="18">
      <c r="A927" s="1626" t="s">
        <v>1220</v>
      </c>
      <c r="B927" s="1626"/>
      <c r="C927" s="1626"/>
      <c r="D927" s="1626"/>
      <c r="E927" s="1626"/>
      <c r="F927" s="1626"/>
      <c r="G927" s="1626"/>
      <c r="H927" s="1626"/>
      <c r="I927" s="1626"/>
    </row>
    <row r="928" spans="1:9" ht="15.6">
      <c r="A928" s="1627" t="s">
        <v>2314</v>
      </c>
      <c r="B928" s="1627"/>
      <c r="C928" s="1627"/>
      <c r="D928" s="1627"/>
      <c r="E928" s="1627"/>
      <c r="F928" s="1627"/>
      <c r="G928" s="1627"/>
      <c r="H928" s="1627"/>
      <c r="I928" s="1627"/>
    </row>
    <row r="935" spans="4:5">
      <c r="D935" s="1430" t="s">
        <v>2315</v>
      </c>
      <c r="E935" t="s">
        <v>2316</v>
      </c>
    </row>
    <row r="936" spans="4:5">
      <c r="D936" s="1430" t="s">
        <v>2317</v>
      </c>
      <c r="E936" t="s">
        <v>2318</v>
      </c>
    </row>
    <row r="937" spans="4:5">
      <c r="D937" s="1430" t="s">
        <v>2319</v>
      </c>
      <c r="E937" t="s">
        <v>2320</v>
      </c>
    </row>
    <row r="938" spans="4:5">
      <c r="D938" s="1430" t="s">
        <v>2321</v>
      </c>
      <c r="E938" t="s">
        <v>2322</v>
      </c>
    </row>
    <row r="939" spans="4:5">
      <c r="D939" s="1430" t="s">
        <v>2323</v>
      </c>
      <c r="E939" t="s">
        <v>2324</v>
      </c>
    </row>
    <row r="940" spans="4:5">
      <c r="D940" s="1430" t="s">
        <v>2325</v>
      </c>
      <c r="E940" t="s">
        <v>2326</v>
      </c>
    </row>
  </sheetData>
  <mergeCells count="298">
    <mergeCell ref="A927:I927"/>
    <mergeCell ref="A928:I928"/>
    <mergeCell ref="E801:F801"/>
    <mergeCell ref="E802:F802"/>
    <mergeCell ref="E789:F789"/>
    <mergeCell ref="E791:F791"/>
    <mergeCell ref="E795:F795"/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47:F747"/>
    <mergeCell ref="E751:F751"/>
    <mergeCell ref="E743:F743"/>
    <mergeCell ref="E745:F745"/>
    <mergeCell ref="E787:F787"/>
    <mergeCell ref="E790:F790"/>
    <mergeCell ref="E793:F793"/>
    <mergeCell ref="E797:F797"/>
    <mergeCell ref="E799:F799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609:G609"/>
    <mergeCell ref="E598:G598"/>
    <mergeCell ref="E599:G599"/>
    <mergeCell ref="E600:G600"/>
    <mergeCell ref="A602:H602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93:G493"/>
    <mergeCell ref="E494:G494"/>
    <mergeCell ref="A499:H499"/>
    <mergeCell ref="A500:H500"/>
    <mergeCell ref="A501:H501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57:G457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E516:F516"/>
    <mergeCell ref="E537:G537"/>
    <mergeCell ref="E515:F515"/>
    <mergeCell ref="E427:G427"/>
    <mergeCell ref="E430:G430"/>
    <mergeCell ref="E431:G431"/>
    <mergeCell ref="E433:G433"/>
    <mergeCell ref="E436:G436"/>
    <mergeCell ref="E417:G417"/>
    <mergeCell ref="E419:G419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708:F708"/>
    <mergeCell ref="E710:F710"/>
    <mergeCell ref="E677:H677"/>
    <mergeCell ref="E678:G678"/>
    <mergeCell ref="E680:G680"/>
    <mergeCell ref="E712:F712"/>
    <mergeCell ref="E713:F713"/>
    <mergeCell ref="E715:F715"/>
    <mergeCell ref="E717:F717"/>
    <mergeCell ref="E719:F719"/>
    <mergeCell ref="E720:F720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5" firstPageNumber="4294963191" orientation="portrait" horizontalDpi="4294967292" verticalDpi="4294967292" r:id="rId1"/>
  <headerFooter alignWithMargins="0"/>
  <rowBreaks count="1" manualBreakCount="1">
    <brk id="84" min="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98" workbookViewId="0">
      <selection activeCell="A2" sqref="A2:J45"/>
    </sheetView>
  </sheetViews>
  <sheetFormatPr defaultColWidth="9.109375" defaultRowHeight="14.4"/>
  <cols>
    <col min="1" max="1" width="3.5546875" customWidth="1"/>
    <col min="2" max="2" width="14" bestFit="1" customWidth="1"/>
    <col min="3" max="3" width="11.5546875" bestFit="1" customWidth="1"/>
    <col min="4" max="4" width="39.44140625" customWidth="1"/>
    <col min="5" max="5" width="18" bestFit="1" customWidth="1"/>
    <col min="6" max="8" width="6.6640625" customWidth="1"/>
    <col min="9" max="9" width="18.6640625" bestFit="1" customWidth="1"/>
    <col min="10" max="10" width="19.109375" bestFit="1" customWidth="1"/>
    <col min="11" max="11" width="19" customWidth="1"/>
    <col min="12" max="12" width="20.88671875" bestFit="1" customWidth="1"/>
  </cols>
  <sheetData>
    <row r="2" spans="1:12" ht="18">
      <c r="A2" s="1626" t="s">
        <v>796</v>
      </c>
      <c r="B2" s="1626"/>
      <c r="C2" s="1626"/>
      <c r="D2" s="1626"/>
      <c r="E2" s="1626"/>
      <c r="F2" s="1626"/>
      <c r="G2" s="1626"/>
      <c r="H2" s="1626"/>
      <c r="I2" s="1626"/>
      <c r="J2" s="1626"/>
      <c r="K2" s="565"/>
      <c r="L2" s="565"/>
    </row>
    <row r="3" spans="1:12" ht="15.6">
      <c r="A3" s="1746" t="s">
        <v>797</v>
      </c>
      <c r="B3" s="1746"/>
      <c r="C3" s="1746"/>
      <c r="D3" s="1746"/>
      <c r="E3" s="1746"/>
      <c r="F3" s="1746"/>
      <c r="G3" s="1746"/>
      <c r="H3" s="1746"/>
      <c r="I3" s="1746"/>
      <c r="J3" s="1746"/>
      <c r="K3" s="566"/>
      <c r="L3" s="566"/>
    </row>
    <row r="4" spans="1:12" ht="15" thickBot="1"/>
    <row r="5" spans="1:12">
      <c r="A5" s="1747" t="s">
        <v>3</v>
      </c>
      <c r="B5" s="1750" t="s">
        <v>798</v>
      </c>
      <c r="C5" s="1750" t="s">
        <v>799</v>
      </c>
      <c r="D5" s="1750" t="s">
        <v>800</v>
      </c>
      <c r="E5" s="1750" t="s">
        <v>801</v>
      </c>
      <c r="F5" s="1753" t="s">
        <v>802</v>
      </c>
      <c r="G5" s="1754"/>
      <c r="H5" s="1754"/>
      <c r="I5" s="1754"/>
      <c r="J5" s="1756" t="s">
        <v>803</v>
      </c>
      <c r="K5" s="1357"/>
      <c r="L5" s="1803"/>
    </row>
    <row r="6" spans="1:12">
      <c r="A6" s="1748"/>
      <c r="B6" s="1751"/>
      <c r="C6" s="1751"/>
      <c r="D6" s="1751"/>
      <c r="E6" s="1751"/>
      <c r="F6" s="1789" t="s">
        <v>804</v>
      </c>
      <c r="G6" s="1790"/>
      <c r="H6" s="1791"/>
      <c r="I6" s="538" t="s">
        <v>805</v>
      </c>
      <c r="J6" s="1757"/>
      <c r="K6" s="1804"/>
      <c r="L6" s="1803"/>
    </row>
    <row r="7" spans="1:12" ht="29.4" thickBot="1">
      <c r="A7" s="1749"/>
      <c r="B7" s="1752"/>
      <c r="C7" s="1752"/>
      <c r="D7" s="1752"/>
      <c r="E7" s="1752"/>
      <c r="F7" s="539" t="s">
        <v>806</v>
      </c>
      <c r="G7" s="539" t="s">
        <v>807</v>
      </c>
      <c r="H7" s="539" t="s">
        <v>808</v>
      </c>
      <c r="I7" s="540" t="s">
        <v>2224</v>
      </c>
      <c r="J7" s="1758"/>
      <c r="K7" s="1358"/>
      <c r="L7" s="1803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5"/>
      <c r="K8" s="974"/>
      <c r="L8" s="749"/>
    </row>
    <row r="9" spans="1:12" ht="15" customHeight="1">
      <c r="A9" s="545" t="s">
        <v>12</v>
      </c>
      <c r="B9" s="588" t="s">
        <v>2216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805" t="s">
        <v>2214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729"/>
      <c r="K10" s="1359"/>
      <c r="L10" s="1360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729"/>
      <c r="K11" s="974"/>
      <c r="L11" s="1360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729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729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729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729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729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729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729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729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729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729"/>
      <c r="K21" s="974"/>
      <c r="L21" s="749"/>
    </row>
    <row r="22" spans="1:12">
      <c r="A22" s="550"/>
      <c r="B22" s="588" t="s">
        <v>2213</v>
      </c>
      <c r="C22" s="546"/>
      <c r="D22" s="547" t="s">
        <v>2219</v>
      </c>
      <c r="E22" s="548"/>
      <c r="F22" s="548"/>
      <c r="G22" s="548"/>
      <c r="H22" s="548"/>
      <c r="I22" s="548"/>
      <c r="J22" s="1729"/>
      <c r="K22" s="974"/>
      <c r="L22" s="749"/>
    </row>
    <row r="23" spans="1:12">
      <c r="A23" s="550"/>
      <c r="B23" s="1363"/>
      <c r="C23" s="546" t="s">
        <v>2217</v>
      </c>
      <c r="D23" s="1362" t="s">
        <v>2215</v>
      </c>
      <c r="E23" s="548"/>
      <c r="F23" s="548"/>
      <c r="G23" s="548"/>
      <c r="H23" s="548"/>
      <c r="I23" s="841" t="s">
        <v>812</v>
      </c>
      <c r="J23" s="1729"/>
      <c r="K23" s="974"/>
      <c r="L23" s="749"/>
    </row>
    <row r="24" spans="1:12">
      <c r="A24" s="550"/>
      <c r="B24" s="1363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729"/>
      <c r="K24" s="974"/>
      <c r="L24" s="749"/>
    </row>
    <row r="25" spans="1:12">
      <c r="A25" s="550"/>
      <c r="B25" s="1363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729"/>
      <c r="K25" s="974"/>
      <c r="L25" s="749"/>
    </row>
    <row r="26" spans="1:12">
      <c r="A26" s="550"/>
      <c r="B26" s="1363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729"/>
      <c r="K26" s="974"/>
      <c r="L26" s="749"/>
    </row>
    <row r="27" spans="1:12">
      <c r="A27" s="550"/>
      <c r="B27" s="1363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729"/>
      <c r="K27" s="974"/>
      <c r="L27" s="749"/>
    </row>
    <row r="28" spans="1:12">
      <c r="A28" s="550"/>
      <c r="B28" s="1363"/>
      <c r="C28" s="546"/>
      <c r="D28" s="554" t="s">
        <v>836</v>
      </c>
      <c r="E28" s="548"/>
      <c r="F28" s="548"/>
      <c r="G28" s="548"/>
      <c r="H28" s="548"/>
      <c r="I28" s="841"/>
      <c r="J28" s="1729"/>
      <c r="K28" s="974"/>
      <c r="L28" s="749"/>
    </row>
    <row r="29" spans="1:12">
      <c r="A29" s="550"/>
      <c r="B29" s="1363"/>
      <c r="C29" s="546"/>
      <c r="D29" s="554" t="s">
        <v>837</v>
      </c>
      <c r="E29" s="548"/>
      <c r="F29" s="548"/>
      <c r="G29" s="548"/>
      <c r="H29" s="548"/>
      <c r="I29" s="841"/>
      <c r="J29" s="1729"/>
      <c r="K29" s="974"/>
      <c r="L29" s="749"/>
    </row>
    <row r="30" spans="1:12">
      <c r="A30" s="550"/>
      <c r="B30" s="1363"/>
      <c r="C30" s="546"/>
      <c r="D30" s="554"/>
      <c r="E30" s="548"/>
      <c r="F30" s="548"/>
      <c r="G30" s="548"/>
      <c r="H30" s="548"/>
      <c r="I30" s="841"/>
      <c r="J30" s="1729"/>
      <c r="K30" s="974"/>
      <c r="L30" s="749"/>
    </row>
    <row r="31" spans="1:12">
      <c r="A31" s="550"/>
      <c r="B31" s="1363"/>
      <c r="C31" s="546" t="s">
        <v>2218</v>
      </c>
      <c r="D31" s="547" t="s">
        <v>2220</v>
      </c>
      <c r="E31" s="548"/>
      <c r="F31" s="548"/>
      <c r="G31" s="548"/>
      <c r="H31" s="548"/>
      <c r="I31" s="841"/>
      <c r="J31" s="1729"/>
      <c r="K31" s="974"/>
      <c r="L31" s="749"/>
    </row>
    <row r="32" spans="1:12">
      <c r="A32" s="550"/>
      <c r="B32" s="1363"/>
      <c r="C32" s="546"/>
      <c r="D32" s="1362" t="s">
        <v>2215</v>
      </c>
      <c r="E32" s="548"/>
      <c r="F32" s="548"/>
      <c r="G32" s="548"/>
      <c r="H32" s="548"/>
      <c r="I32" s="841" t="s">
        <v>812</v>
      </c>
      <c r="J32" s="1729"/>
      <c r="K32" s="974"/>
      <c r="L32" s="749"/>
    </row>
    <row r="33" spans="1:12">
      <c r="A33" s="550"/>
      <c r="B33" s="1363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729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729"/>
      <c r="K34" s="1361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729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729"/>
      <c r="K36" s="1361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729"/>
      <c r="K37" s="1361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729"/>
      <c r="K38" s="1361"/>
      <c r="L38" s="1360"/>
    </row>
    <row r="39" spans="1:12">
      <c r="A39" s="550"/>
      <c r="B39" s="553"/>
      <c r="C39" s="546" t="s">
        <v>2221</v>
      </c>
      <c r="D39" s="554" t="s">
        <v>2222</v>
      </c>
      <c r="E39" s="548"/>
      <c r="F39" s="552"/>
      <c r="G39" s="552"/>
      <c r="H39" s="552"/>
      <c r="I39" s="841" t="s">
        <v>812</v>
      </c>
      <c r="J39" s="1805" t="s">
        <v>2225</v>
      </c>
      <c r="K39" s="1361"/>
      <c r="L39" s="1360"/>
    </row>
    <row r="40" spans="1:12">
      <c r="A40" s="550"/>
      <c r="B40" s="553"/>
      <c r="C40" s="555" t="s">
        <v>2223</v>
      </c>
      <c r="D40" s="554" t="s">
        <v>836</v>
      </c>
      <c r="E40" s="548"/>
      <c r="F40" s="552"/>
      <c r="G40" s="552"/>
      <c r="H40" s="552"/>
      <c r="I40" s="552"/>
      <c r="J40" s="1729"/>
      <c r="K40" s="1359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729"/>
      <c r="K41" s="1359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806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59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59"/>
      <c r="L44" s="1360"/>
    </row>
    <row r="45" spans="1:12" ht="1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4"/>
      <c r="K45" s="974"/>
      <c r="L45" s="749"/>
    </row>
    <row r="50" spans="1:12" ht="18">
      <c r="A50" s="1626" t="s">
        <v>843</v>
      </c>
      <c r="B50" s="1626"/>
      <c r="C50" s="1626"/>
      <c r="D50" s="1626"/>
      <c r="E50" s="1626"/>
      <c r="F50" s="1626"/>
      <c r="G50" s="1626"/>
      <c r="H50" s="1626"/>
      <c r="I50" s="1626"/>
      <c r="J50" s="1626"/>
      <c r="K50" s="1626"/>
      <c r="L50" s="565"/>
    </row>
    <row r="51" spans="1:12" ht="15.6">
      <c r="A51" s="1746" t="s">
        <v>844</v>
      </c>
      <c r="B51" s="1746"/>
      <c r="C51" s="1746"/>
      <c r="D51" s="1746"/>
      <c r="E51" s="1746"/>
      <c r="F51" s="1746"/>
      <c r="G51" s="1746"/>
      <c r="H51" s="1746"/>
      <c r="I51" s="1746"/>
      <c r="J51" s="1746"/>
      <c r="K51" s="1746"/>
      <c r="L51" s="566"/>
    </row>
    <row r="53" spans="1:12">
      <c r="A53" s="1747" t="s">
        <v>3</v>
      </c>
      <c r="B53" s="1750" t="s">
        <v>798</v>
      </c>
      <c r="C53" s="1750" t="s">
        <v>799</v>
      </c>
      <c r="D53" s="1750" t="s">
        <v>800</v>
      </c>
      <c r="E53" s="1750" t="s">
        <v>802</v>
      </c>
      <c r="F53" s="1750"/>
      <c r="G53" s="1750"/>
      <c r="H53" s="1750"/>
      <c r="I53" s="1750"/>
      <c r="J53" s="1750"/>
      <c r="K53" s="1756" t="s">
        <v>803</v>
      </c>
      <c r="L53" s="1802"/>
    </row>
    <row r="54" spans="1:12">
      <c r="A54" s="1748"/>
      <c r="B54" s="1751"/>
      <c r="C54" s="1751"/>
      <c r="D54" s="1751"/>
      <c r="E54" s="1751" t="s">
        <v>804</v>
      </c>
      <c r="F54" s="1751"/>
      <c r="G54" s="1751"/>
      <c r="H54" s="1751"/>
      <c r="I54" s="1751"/>
      <c r="J54" s="538" t="s">
        <v>805</v>
      </c>
      <c r="K54" s="1757"/>
      <c r="L54" s="1802"/>
    </row>
    <row r="55" spans="1:12" ht="28.8">
      <c r="A55" s="1749"/>
      <c r="B55" s="1752"/>
      <c r="C55" s="1752"/>
      <c r="D55" s="1752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758"/>
      <c r="L55" s="1802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">
      <c r="A73" s="1626" t="s">
        <v>861</v>
      </c>
      <c r="B73" s="1626"/>
      <c r="C73" s="1626"/>
      <c r="D73" s="1626"/>
      <c r="E73" s="1626"/>
      <c r="F73" s="1626"/>
      <c r="G73" s="1626"/>
      <c r="H73" s="1626"/>
      <c r="I73" s="1626"/>
      <c r="J73" s="1626"/>
      <c r="K73" s="1626"/>
    </row>
    <row r="74" spans="1:12" ht="15.6">
      <c r="A74" s="1746" t="s">
        <v>862</v>
      </c>
      <c r="B74" s="1746"/>
      <c r="C74" s="1746"/>
      <c r="D74" s="1746"/>
      <c r="E74" s="1746"/>
      <c r="F74" s="1746"/>
      <c r="G74" s="1746"/>
      <c r="H74" s="1746"/>
      <c r="I74" s="1746"/>
      <c r="J74" s="1746"/>
      <c r="K74" s="1746"/>
    </row>
    <row r="76" spans="1:12">
      <c r="A76" s="1747" t="s">
        <v>3</v>
      </c>
      <c r="B76" s="1750" t="s">
        <v>798</v>
      </c>
      <c r="C76" s="1750" t="s">
        <v>799</v>
      </c>
      <c r="D76" s="1750" t="s">
        <v>800</v>
      </c>
      <c r="E76" s="1750" t="s">
        <v>802</v>
      </c>
      <c r="F76" s="1750"/>
      <c r="G76" s="1750"/>
      <c r="H76" s="1750"/>
      <c r="I76" s="1750"/>
      <c r="J76" s="1750"/>
      <c r="K76" s="1756" t="s">
        <v>803</v>
      </c>
    </row>
    <row r="77" spans="1:12">
      <c r="A77" s="1748"/>
      <c r="B77" s="1751"/>
      <c r="C77" s="1751"/>
      <c r="D77" s="1751"/>
      <c r="E77" s="573" t="s">
        <v>804</v>
      </c>
      <c r="F77" s="573"/>
      <c r="G77" s="573"/>
      <c r="H77" s="573"/>
      <c r="I77" s="1751" t="s">
        <v>805</v>
      </c>
      <c r="J77" s="1799"/>
      <c r="K77" s="1757"/>
    </row>
    <row r="78" spans="1:12" ht="28.8">
      <c r="A78" s="1749"/>
      <c r="B78" s="1752"/>
      <c r="C78" s="1752"/>
      <c r="D78" s="1752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758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">
      <c r="A100" s="1626" t="s">
        <v>843</v>
      </c>
      <c r="B100" s="1626"/>
      <c r="C100" s="1626"/>
      <c r="D100" s="1626"/>
      <c r="E100" s="1626"/>
      <c r="F100" s="1626"/>
      <c r="G100" s="1626"/>
      <c r="H100" s="1626"/>
      <c r="I100" s="1626"/>
      <c r="J100" s="1626"/>
      <c r="K100" s="1626"/>
      <c r="L100" s="1626"/>
    </row>
    <row r="101" spans="1:12" ht="15.6">
      <c r="A101" s="1746" t="s">
        <v>1176</v>
      </c>
      <c r="B101" s="1746"/>
      <c r="C101" s="1746"/>
      <c r="D101" s="1746"/>
      <c r="E101" s="1746"/>
      <c r="F101" s="1746"/>
      <c r="G101" s="1746"/>
      <c r="H101" s="1746"/>
      <c r="I101" s="1746"/>
      <c r="J101" s="1746"/>
      <c r="K101" s="1746"/>
      <c r="L101" s="1746"/>
    </row>
    <row r="102" spans="1:12" ht="15" thickBot="1"/>
    <row r="103" spans="1:12" ht="15" customHeight="1">
      <c r="A103" s="1792" t="s">
        <v>3</v>
      </c>
      <c r="B103" s="1772" t="s">
        <v>798</v>
      </c>
      <c r="C103" s="1772" t="s">
        <v>799</v>
      </c>
      <c r="D103" s="1772" t="s">
        <v>800</v>
      </c>
      <c r="E103" s="1772" t="s">
        <v>801</v>
      </c>
      <c r="F103" s="1772" t="s">
        <v>802</v>
      </c>
      <c r="G103" s="1772"/>
      <c r="H103" s="1772"/>
      <c r="I103" s="1772"/>
      <c r="J103" s="1772"/>
      <c r="K103" s="1772" t="s">
        <v>1208</v>
      </c>
      <c r="L103" s="1796" t="s">
        <v>803</v>
      </c>
    </row>
    <row r="104" spans="1:12">
      <c r="A104" s="1793"/>
      <c r="B104" s="1773"/>
      <c r="C104" s="1773"/>
      <c r="D104" s="1773"/>
      <c r="E104" s="1773"/>
      <c r="F104" s="1773" t="s">
        <v>804</v>
      </c>
      <c r="G104" s="1773"/>
      <c r="H104" s="1773"/>
      <c r="I104" s="1773"/>
      <c r="J104" s="1800" t="s">
        <v>805</v>
      </c>
      <c r="K104" s="1773"/>
      <c r="L104" s="1797"/>
    </row>
    <row r="105" spans="1:12" ht="15" thickBot="1">
      <c r="A105" s="1794"/>
      <c r="B105" s="1795"/>
      <c r="C105" s="1795"/>
      <c r="D105" s="1795"/>
      <c r="E105" s="1795"/>
      <c r="F105" s="863" t="s">
        <v>806</v>
      </c>
      <c r="G105" s="863" t="s">
        <v>807</v>
      </c>
      <c r="H105" s="863" t="s">
        <v>808</v>
      </c>
      <c r="I105" s="863" t="s">
        <v>845</v>
      </c>
      <c r="J105" s="1801"/>
      <c r="K105" s="1795"/>
      <c r="L105" s="1798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778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780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780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780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780"/>
      <c r="D111" s="850" t="s">
        <v>1182</v>
      </c>
      <c r="E111" s="1684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780"/>
      <c r="D112" s="853" t="s">
        <v>1183</v>
      </c>
      <c r="E112" s="1686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780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779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778" t="s">
        <v>1188</v>
      </c>
      <c r="D116" s="850" t="s">
        <v>1185</v>
      </c>
      <c r="E116" s="1684" t="s">
        <v>126</v>
      </c>
      <c r="F116" s="1723" t="s">
        <v>813</v>
      </c>
      <c r="G116" s="1723" t="s">
        <v>813</v>
      </c>
      <c r="H116" s="1723" t="s">
        <v>813</v>
      </c>
      <c r="I116" s="1723" t="s">
        <v>813</v>
      </c>
      <c r="J116" s="842"/>
      <c r="K116" s="857"/>
      <c r="L116" s="576"/>
    </row>
    <row r="117" spans="1:12">
      <c r="A117" s="550"/>
      <c r="B117" s="546"/>
      <c r="C117" s="1780"/>
      <c r="D117" s="854" t="s">
        <v>1186</v>
      </c>
      <c r="E117" s="1686"/>
      <c r="F117" s="1725"/>
      <c r="G117" s="1725"/>
      <c r="H117" s="1725"/>
      <c r="I117" s="1725"/>
      <c r="J117" s="855"/>
      <c r="K117" s="858"/>
      <c r="L117" s="577"/>
    </row>
    <row r="118" spans="1:12">
      <c r="A118" s="550"/>
      <c r="B118" s="553"/>
      <c r="C118" s="1780"/>
      <c r="D118" s="853" t="s">
        <v>1187</v>
      </c>
      <c r="E118" s="1709" t="s">
        <v>1206</v>
      </c>
      <c r="F118" s="842"/>
      <c r="G118" s="842"/>
      <c r="H118" s="842"/>
      <c r="I118" s="842"/>
      <c r="J118" s="842"/>
      <c r="K118" s="1787" t="s">
        <v>1210</v>
      </c>
      <c r="L118" s="1781" t="s">
        <v>1215</v>
      </c>
    </row>
    <row r="119" spans="1:12">
      <c r="A119" s="550"/>
      <c r="B119" s="553"/>
      <c r="C119" s="1780"/>
      <c r="D119" s="853" t="s">
        <v>1190</v>
      </c>
      <c r="E119" s="1709"/>
      <c r="F119" s="856"/>
      <c r="G119" s="856"/>
      <c r="H119" s="856"/>
      <c r="I119" s="856"/>
      <c r="J119" s="856"/>
      <c r="K119" s="1788"/>
      <c r="L119" s="1782"/>
    </row>
    <row r="120" spans="1:12">
      <c r="A120" s="550"/>
      <c r="B120" s="553"/>
      <c r="C120" s="1779"/>
      <c r="D120" s="854" t="s">
        <v>1189</v>
      </c>
      <c r="E120" s="1709"/>
      <c r="F120" s="855"/>
      <c r="G120" s="855"/>
      <c r="H120" s="855"/>
      <c r="I120" s="855"/>
      <c r="J120" s="855"/>
      <c r="K120" s="1788"/>
      <c r="L120" s="1782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778" t="s">
        <v>1193</v>
      </c>
      <c r="D122" s="850" t="s">
        <v>1194</v>
      </c>
      <c r="E122" s="1709" t="s">
        <v>815</v>
      </c>
      <c r="F122" s="842"/>
      <c r="G122" s="842"/>
      <c r="H122" s="842"/>
      <c r="I122" s="842"/>
      <c r="J122" s="1774" t="s">
        <v>812</v>
      </c>
      <c r="K122" s="1787" t="s">
        <v>1209</v>
      </c>
      <c r="L122" s="1783" t="s">
        <v>1213</v>
      </c>
    </row>
    <row r="123" spans="1:12">
      <c r="A123" s="550"/>
      <c r="B123" s="553"/>
      <c r="C123" s="1779"/>
      <c r="D123" s="854" t="s">
        <v>1183</v>
      </c>
      <c r="E123" s="1709"/>
      <c r="F123" s="855"/>
      <c r="G123" s="855"/>
      <c r="H123" s="855"/>
      <c r="I123" s="855"/>
      <c r="J123" s="1775"/>
      <c r="K123" s="1788"/>
      <c r="L123" s="1784"/>
    </row>
    <row r="124" spans="1:12">
      <c r="A124" s="550"/>
      <c r="B124" s="553"/>
      <c r="C124" s="1778" t="s">
        <v>1195</v>
      </c>
      <c r="D124" s="850" t="s">
        <v>1196</v>
      </c>
      <c r="E124" s="842"/>
      <c r="F124" s="842"/>
      <c r="G124" s="842"/>
      <c r="H124" s="842"/>
      <c r="I124" s="842"/>
      <c r="J124" s="1774" t="s">
        <v>812</v>
      </c>
      <c r="K124" s="857"/>
      <c r="L124" s="576"/>
    </row>
    <row r="125" spans="1:12">
      <c r="A125" s="550"/>
      <c r="B125" s="553"/>
      <c r="C125" s="1779"/>
      <c r="D125" s="854" t="s">
        <v>1197</v>
      </c>
      <c r="E125" s="855"/>
      <c r="F125" s="855"/>
      <c r="G125" s="855"/>
      <c r="H125" s="855"/>
      <c r="I125" s="855"/>
      <c r="J125" s="1775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776" t="s">
        <v>1200</v>
      </c>
      <c r="D127" s="850" t="s">
        <v>1201</v>
      </c>
      <c r="E127" s="1709" t="s">
        <v>1207</v>
      </c>
      <c r="F127" s="1774" t="s">
        <v>812</v>
      </c>
      <c r="G127" s="842"/>
      <c r="H127" s="842"/>
      <c r="I127" s="1774" t="s">
        <v>812</v>
      </c>
      <c r="J127" s="1774" t="s">
        <v>812</v>
      </c>
      <c r="K127" s="1785" t="s">
        <v>1209</v>
      </c>
      <c r="L127" s="1781" t="s">
        <v>1214</v>
      </c>
    </row>
    <row r="128" spans="1:12">
      <c r="A128" s="550"/>
      <c r="B128" s="553"/>
      <c r="C128" s="1777"/>
      <c r="D128" s="852" t="s">
        <v>1202</v>
      </c>
      <c r="E128" s="1709"/>
      <c r="F128" s="1775"/>
      <c r="G128" s="855"/>
      <c r="H128" s="855"/>
      <c r="I128" s="1775"/>
      <c r="J128" s="1775"/>
      <c r="K128" s="1786"/>
      <c r="L128" s="1782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">
      <c r="A135" s="1626" t="s">
        <v>796</v>
      </c>
      <c r="B135" s="1626"/>
      <c r="C135" s="1626"/>
      <c r="D135" s="1626"/>
      <c r="E135" s="1626"/>
      <c r="F135" s="1626"/>
      <c r="G135" s="1626"/>
      <c r="H135" s="1626"/>
      <c r="I135" s="1626"/>
      <c r="J135" s="1626"/>
      <c r="K135" s="1626"/>
      <c r="L135" s="565"/>
    </row>
    <row r="136" spans="1:12" ht="15.6">
      <c r="A136" s="1746" t="s">
        <v>1518</v>
      </c>
      <c r="B136" s="1746"/>
      <c r="C136" s="1746"/>
      <c r="D136" s="1746"/>
      <c r="E136" s="1746"/>
      <c r="F136" s="1746"/>
      <c r="G136" s="1746"/>
      <c r="H136" s="1746"/>
      <c r="I136" s="1746"/>
      <c r="J136" s="1746"/>
      <c r="K136" s="1746"/>
      <c r="L136" s="566"/>
    </row>
    <row r="137" spans="1:12" ht="15" thickBot="1"/>
    <row r="138" spans="1:12">
      <c r="A138" s="1747" t="s">
        <v>3</v>
      </c>
      <c r="B138" s="1750" t="s">
        <v>798</v>
      </c>
      <c r="C138" s="1750" t="s">
        <v>799</v>
      </c>
      <c r="D138" s="1750" t="s">
        <v>800</v>
      </c>
      <c r="E138" s="1750" t="s">
        <v>801</v>
      </c>
      <c r="F138" s="1753" t="s">
        <v>802</v>
      </c>
      <c r="G138" s="1754"/>
      <c r="H138" s="1754"/>
      <c r="I138" s="1754"/>
      <c r="J138" s="1755"/>
      <c r="K138" s="1756" t="s">
        <v>803</v>
      </c>
      <c r="L138" s="1804"/>
    </row>
    <row r="139" spans="1:12">
      <c r="A139" s="1748"/>
      <c r="B139" s="1751"/>
      <c r="C139" s="1751"/>
      <c r="D139" s="1751"/>
      <c r="E139" s="1751"/>
      <c r="F139" s="1759" t="s">
        <v>804</v>
      </c>
      <c r="G139" s="1760"/>
      <c r="H139" s="1760"/>
      <c r="I139" s="1761"/>
      <c r="J139" s="538" t="s">
        <v>805</v>
      </c>
      <c r="K139" s="1757"/>
      <c r="L139" s="1804"/>
    </row>
    <row r="140" spans="1:12" ht="29.4" thickBot="1">
      <c r="A140" s="1749"/>
      <c r="B140" s="1752"/>
      <c r="C140" s="1752"/>
      <c r="D140" s="1752"/>
      <c r="E140" s="1752"/>
      <c r="F140" s="1762"/>
      <c r="G140" s="1763"/>
      <c r="H140" s="1763"/>
      <c r="I140" s="1764"/>
      <c r="J140" s="976" t="s">
        <v>1523</v>
      </c>
      <c r="K140" s="1758"/>
      <c r="L140" s="1804"/>
    </row>
    <row r="141" spans="1:12">
      <c r="A141" s="541"/>
      <c r="B141" s="542"/>
      <c r="C141" s="542"/>
      <c r="D141" s="543"/>
      <c r="E141" s="543"/>
      <c r="F141" s="1730"/>
      <c r="G141" s="1731"/>
      <c r="H141" s="1731"/>
      <c r="I141" s="1732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717" t="s">
        <v>1521</v>
      </c>
      <c r="G142" s="1718"/>
      <c r="H142" s="1718"/>
      <c r="I142" s="1719"/>
      <c r="J142" s="1733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765"/>
      <c r="G143" s="1766"/>
      <c r="H143" s="1766"/>
      <c r="I143" s="1767"/>
      <c r="J143" s="1734"/>
      <c r="K143" s="1771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765"/>
      <c r="G144" s="1766"/>
      <c r="H144" s="1766"/>
      <c r="I144" s="1767"/>
      <c r="J144" s="1734"/>
      <c r="K144" s="1771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765"/>
      <c r="G145" s="1766"/>
      <c r="H145" s="1766"/>
      <c r="I145" s="1767"/>
      <c r="J145" s="1734"/>
      <c r="K145" s="1771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765"/>
      <c r="G146" s="1766"/>
      <c r="H146" s="1766"/>
      <c r="I146" s="1767"/>
      <c r="J146" s="1734"/>
      <c r="K146" s="1771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765"/>
      <c r="G147" s="1766"/>
      <c r="H147" s="1766"/>
      <c r="I147" s="1767"/>
      <c r="J147" s="1734"/>
      <c r="K147" s="1771"/>
      <c r="L147" s="974"/>
    </row>
    <row r="148" spans="1:12">
      <c r="A148" s="550"/>
      <c r="B148" s="546"/>
      <c r="C148" s="546"/>
      <c r="D148" s="547" t="s">
        <v>821</v>
      </c>
      <c r="E148" s="548"/>
      <c r="F148" s="1765"/>
      <c r="G148" s="1766"/>
      <c r="H148" s="1766"/>
      <c r="I148" s="1767"/>
      <c r="J148" s="1734"/>
      <c r="K148" s="1771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765"/>
      <c r="G149" s="1766"/>
      <c r="H149" s="1766"/>
      <c r="I149" s="1767"/>
      <c r="J149" s="1734"/>
      <c r="K149" s="1771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765"/>
      <c r="G150" s="1766"/>
      <c r="H150" s="1766"/>
      <c r="I150" s="1767"/>
      <c r="J150" s="1734"/>
      <c r="K150" s="1771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765"/>
      <c r="G151" s="1766"/>
      <c r="H151" s="1766"/>
      <c r="I151" s="1767"/>
      <c r="J151" s="1734"/>
      <c r="K151" s="1771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765"/>
      <c r="G152" s="1766"/>
      <c r="H152" s="1766"/>
      <c r="I152" s="1767"/>
      <c r="J152" s="1734"/>
      <c r="K152" s="1771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768"/>
      <c r="G153" s="1769"/>
      <c r="H153" s="1769"/>
      <c r="I153" s="1770"/>
      <c r="J153" s="1735"/>
      <c r="K153" s="1771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736"/>
      <c r="K154" s="1771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737"/>
      <c r="K155" s="1771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693" t="s">
        <v>1528</v>
      </c>
      <c r="G156" s="1694"/>
      <c r="H156" s="1694"/>
      <c r="I156" s="1695"/>
      <c r="J156" s="1744" t="s">
        <v>812</v>
      </c>
      <c r="K156" s="1771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699"/>
      <c r="G157" s="1700"/>
      <c r="H157" s="1700"/>
      <c r="I157" s="1701"/>
      <c r="J157" s="1745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693"/>
      <c r="G158" s="1694"/>
      <c r="H158" s="1694"/>
      <c r="I158" s="1695"/>
      <c r="J158" s="1744"/>
      <c r="K158" s="549"/>
      <c r="L158" s="974"/>
    </row>
    <row r="159" spans="1:12">
      <c r="A159" s="550"/>
      <c r="B159" s="553"/>
      <c r="C159" s="555"/>
      <c r="D159" s="554"/>
      <c r="E159" s="548"/>
      <c r="F159" s="1699"/>
      <c r="G159" s="1700"/>
      <c r="H159" s="1700"/>
      <c r="I159" s="1701"/>
      <c r="J159" s="1745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738" t="s">
        <v>1537</v>
      </c>
      <c r="G160" s="1739"/>
      <c r="H160" s="1739"/>
      <c r="I160" s="1740"/>
      <c r="J160" s="1744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741"/>
      <c r="G161" s="1742"/>
      <c r="H161" s="1742"/>
      <c r="I161" s="1743"/>
      <c r="J161" s="1745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693" t="s">
        <v>1538</v>
      </c>
      <c r="G162" s="1694"/>
      <c r="H162" s="1694"/>
      <c r="I162" s="1695"/>
      <c r="J162" s="1723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696"/>
      <c r="G163" s="1697"/>
      <c r="H163" s="1697"/>
      <c r="I163" s="1698"/>
      <c r="J163" s="1724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696"/>
      <c r="G164" s="1697"/>
      <c r="H164" s="1697"/>
      <c r="I164" s="1698"/>
      <c r="J164" s="1724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699"/>
      <c r="G165" s="1700"/>
      <c r="H165" s="1700"/>
      <c r="I165" s="1701"/>
      <c r="J165" s="1725"/>
      <c r="K165" s="549"/>
      <c r="L165" s="974"/>
    </row>
    <row r="166" spans="1:12" ht="15" thickBot="1">
      <c r="A166" s="558"/>
      <c r="B166" s="559"/>
      <c r="C166" s="560"/>
      <c r="D166" s="561"/>
      <c r="E166" s="562"/>
      <c r="F166" s="1726"/>
      <c r="G166" s="1727"/>
      <c r="H166" s="1727"/>
      <c r="I166" s="1728"/>
      <c r="J166" s="563"/>
      <c r="K166" s="564"/>
      <c r="L166" s="974"/>
    </row>
    <row r="170" spans="1:12" ht="18">
      <c r="A170" s="1626" t="s">
        <v>796</v>
      </c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</row>
    <row r="171" spans="1:12" ht="15.6">
      <c r="A171" s="1746" t="s">
        <v>1606</v>
      </c>
      <c r="B171" s="1746"/>
      <c r="C171" s="1746"/>
      <c r="D171" s="1746"/>
      <c r="E171" s="1746"/>
      <c r="F171" s="1746"/>
      <c r="G171" s="1746"/>
      <c r="H171" s="1746"/>
      <c r="I171" s="1746"/>
      <c r="J171" s="1746"/>
      <c r="K171" s="1746"/>
    </row>
    <row r="172" spans="1:12" ht="15" thickBot="1"/>
    <row r="173" spans="1:12">
      <c r="A173" s="1747" t="s">
        <v>3</v>
      </c>
      <c r="B173" s="1750" t="s">
        <v>798</v>
      </c>
      <c r="C173" s="1750" t="s">
        <v>799</v>
      </c>
      <c r="D173" s="1750" t="s">
        <v>800</v>
      </c>
      <c r="E173" s="1750" t="s">
        <v>801</v>
      </c>
      <c r="F173" s="1753" t="s">
        <v>802</v>
      </c>
      <c r="G173" s="1754"/>
      <c r="H173" s="1754"/>
      <c r="I173" s="1754"/>
      <c r="J173" s="1755"/>
      <c r="K173" s="1756" t="s">
        <v>803</v>
      </c>
    </row>
    <row r="174" spans="1:12">
      <c r="A174" s="1748"/>
      <c r="B174" s="1751"/>
      <c r="C174" s="1751"/>
      <c r="D174" s="1751"/>
      <c r="E174" s="1751"/>
      <c r="F174" s="1759" t="s">
        <v>804</v>
      </c>
      <c r="G174" s="1760"/>
      <c r="H174" s="1760"/>
      <c r="I174" s="1761"/>
      <c r="J174" s="538" t="s">
        <v>805</v>
      </c>
      <c r="K174" s="1757"/>
    </row>
    <row r="175" spans="1:12" ht="29.4" thickBot="1">
      <c r="A175" s="1749"/>
      <c r="B175" s="1752"/>
      <c r="C175" s="1752"/>
      <c r="D175" s="1752"/>
      <c r="E175" s="1752"/>
      <c r="F175" s="1762"/>
      <c r="G175" s="1763"/>
      <c r="H175" s="1763"/>
      <c r="I175" s="1764"/>
      <c r="J175" s="976" t="s">
        <v>1615</v>
      </c>
      <c r="K175" s="1758"/>
    </row>
    <row r="176" spans="1:12">
      <c r="A176" s="541"/>
      <c r="B176" s="542"/>
      <c r="C176" s="542"/>
      <c r="D176" s="543"/>
      <c r="E176" s="543"/>
      <c r="F176" s="1730"/>
      <c r="G176" s="1731"/>
      <c r="H176" s="1731"/>
      <c r="I176" s="1732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717" t="s">
        <v>1521</v>
      </c>
      <c r="G177" s="1718"/>
      <c r="H177" s="1718"/>
      <c r="I177" s="1719"/>
      <c r="J177" s="1733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765"/>
      <c r="G178" s="1766"/>
      <c r="H178" s="1766"/>
      <c r="I178" s="1767"/>
      <c r="J178" s="1734"/>
      <c r="K178" s="1771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765"/>
      <c r="G179" s="1766"/>
      <c r="H179" s="1766"/>
      <c r="I179" s="1767"/>
      <c r="J179" s="1734"/>
      <c r="K179" s="1771"/>
    </row>
    <row r="180" spans="1:11">
      <c r="A180" s="550"/>
      <c r="B180" s="546"/>
      <c r="C180" s="546"/>
      <c r="D180" s="547" t="s">
        <v>816</v>
      </c>
      <c r="E180" s="548" t="s">
        <v>815</v>
      </c>
      <c r="F180" s="1765"/>
      <c r="G180" s="1766"/>
      <c r="H180" s="1766"/>
      <c r="I180" s="1767"/>
      <c r="J180" s="1734"/>
      <c r="K180" s="1771"/>
    </row>
    <row r="181" spans="1:11">
      <c r="A181" s="550"/>
      <c r="B181" s="546"/>
      <c r="C181" s="546"/>
      <c r="D181" s="547" t="s">
        <v>817</v>
      </c>
      <c r="E181" s="548" t="s">
        <v>818</v>
      </c>
      <c r="F181" s="1765"/>
      <c r="G181" s="1766"/>
      <c r="H181" s="1766"/>
      <c r="I181" s="1767"/>
      <c r="J181" s="1734"/>
      <c r="K181" s="1771"/>
    </row>
    <row r="182" spans="1:11">
      <c r="A182" s="550"/>
      <c r="B182" s="546"/>
      <c r="C182" s="546"/>
      <c r="D182" s="547" t="s">
        <v>819</v>
      </c>
      <c r="E182" s="548" t="s">
        <v>1608</v>
      </c>
      <c r="F182" s="1765"/>
      <c r="G182" s="1766"/>
      <c r="H182" s="1766"/>
      <c r="I182" s="1767"/>
      <c r="J182" s="1734"/>
      <c r="K182" s="1771"/>
    </row>
    <row r="183" spans="1:11">
      <c r="A183" s="550"/>
      <c r="B183" s="546"/>
      <c r="C183" s="546"/>
      <c r="D183" s="547" t="s">
        <v>821</v>
      </c>
      <c r="E183" s="548"/>
      <c r="F183" s="1765"/>
      <c r="G183" s="1766"/>
      <c r="H183" s="1766"/>
      <c r="I183" s="1767"/>
      <c r="J183" s="1734"/>
      <c r="K183" s="1771"/>
    </row>
    <row r="184" spans="1:11">
      <c r="A184" s="550"/>
      <c r="B184" s="546"/>
      <c r="C184" s="546"/>
      <c r="D184" s="547" t="s">
        <v>822</v>
      </c>
      <c r="E184" s="548" t="s">
        <v>818</v>
      </c>
      <c r="F184" s="1765"/>
      <c r="G184" s="1766"/>
      <c r="H184" s="1766"/>
      <c r="I184" s="1767"/>
      <c r="J184" s="1734"/>
      <c r="K184" s="1771"/>
    </row>
    <row r="185" spans="1:11">
      <c r="A185" s="550"/>
      <c r="B185" s="546"/>
      <c r="C185" s="546"/>
      <c r="D185" s="547" t="s">
        <v>824</v>
      </c>
      <c r="E185" s="548" t="s">
        <v>818</v>
      </c>
      <c r="F185" s="1765"/>
      <c r="G185" s="1766"/>
      <c r="H185" s="1766"/>
      <c r="I185" s="1767"/>
      <c r="J185" s="1734"/>
      <c r="K185" s="1771"/>
    </row>
    <row r="186" spans="1:11">
      <c r="A186" s="550"/>
      <c r="B186" s="546"/>
      <c r="C186" s="546"/>
      <c r="D186" s="547" t="s">
        <v>826</v>
      </c>
      <c r="E186" s="548" t="s">
        <v>818</v>
      </c>
      <c r="F186" s="1765"/>
      <c r="G186" s="1766"/>
      <c r="H186" s="1766"/>
      <c r="I186" s="1767"/>
      <c r="J186" s="1734"/>
      <c r="K186" s="1771"/>
    </row>
    <row r="187" spans="1:11">
      <c r="A187" s="550"/>
      <c r="B187" s="546"/>
      <c r="C187" s="546"/>
      <c r="D187" s="547" t="s">
        <v>828</v>
      </c>
      <c r="E187" s="548" t="s">
        <v>818</v>
      </c>
      <c r="F187" s="1765"/>
      <c r="G187" s="1766"/>
      <c r="H187" s="1766"/>
      <c r="I187" s="1767"/>
      <c r="J187" s="1734"/>
      <c r="K187" s="1771"/>
    </row>
    <row r="188" spans="1:11">
      <c r="A188" s="550"/>
      <c r="B188" s="546"/>
      <c r="C188" s="546"/>
      <c r="D188" s="547" t="s">
        <v>830</v>
      </c>
      <c r="E188" s="548" t="s">
        <v>818</v>
      </c>
      <c r="F188" s="1768"/>
      <c r="G188" s="1769"/>
      <c r="H188" s="1769"/>
      <c r="I188" s="1770"/>
      <c r="J188" s="1735"/>
      <c r="K188" s="1771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736"/>
      <c r="K189" s="1771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737"/>
      <c r="K190" s="1771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675" t="s">
        <v>1620</v>
      </c>
      <c r="G191" s="1676"/>
      <c r="H191" s="1676"/>
      <c r="I191" s="1677"/>
      <c r="J191" s="1744" t="s">
        <v>812</v>
      </c>
      <c r="K191" s="1771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681"/>
      <c r="G192" s="1682"/>
      <c r="H192" s="1682"/>
      <c r="I192" s="1683"/>
      <c r="J192" s="1745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693"/>
      <c r="G193" s="1694"/>
      <c r="H193" s="1694"/>
      <c r="I193" s="1695"/>
      <c r="J193" s="1744"/>
      <c r="K193" s="549"/>
    </row>
    <row r="194" spans="1:11">
      <c r="A194" s="550"/>
      <c r="B194" s="553"/>
      <c r="C194" s="555"/>
      <c r="D194" s="554"/>
      <c r="E194" s="548"/>
      <c r="F194" s="1699"/>
      <c r="G194" s="1700"/>
      <c r="H194" s="1700"/>
      <c r="I194" s="1701"/>
      <c r="J194" s="1745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738" t="s">
        <v>1537</v>
      </c>
      <c r="G195" s="1739"/>
      <c r="H195" s="1739"/>
      <c r="I195" s="1740"/>
      <c r="J195" s="1744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741"/>
      <c r="G196" s="1742"/>
      <c r="H196" s="1742"/>
      <c r="I196" s="1743"/>
      <c r="J196" s="1745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675" t="s">
        <v>1614</v>
      </c>
      <c r="G197" s="1676"/>
      <c r="H197" s="1676"/>
      <c r="I197" s="1677"/>
      <c r="J197" s="1723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678"/>
      <c r="G198" s="1679"/>
      <c r="H198" s="1679"/>
      <c r="I198" s="1680"/>
      <c r="J198" s="1724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678"/>
      <c r="G199" s="1679"/>
      <c r="H199" s="1679"/>
      <c r="I199" s="1680"/>
      <c r="J199" s="1724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681"/>
      <c r="G200" s="1682"/>
      <c r="H200" s="1682"/>
      <c r="I200" s="1683"/>
      <c r="J200" s="1725"/>
      <c r="K200" s="549"/>
    </row>
    <row r="201" spans="1:11" ht="15" thickBot="1">
      <c r="A201" s="558"/>
      <c r="B201" s="559"/>
      <c r="C201" s="560"/>
      <c r="D201" s="561"/>
      <c r="E201" s="562"/>
      <c r="F201" s="1726"/>
      <c r="G201" s="1727"/>
      <c r="H201" s="1727"/>
      <c r="I201" s="1728"/>
      <c r="J201" s="563"/>
      <c r="K201" s="564"/>
    </row>
    <row r="207" spans="1:11" ht="18">
      <c r="A207" s="1626" t="s">
        <v>796</v>
      </c>
      <c r="B207" s="1626"/>
      <c r="C207" s="1626"/>
      <c r="D207" s="1626"/>
      <c r="E207" s="1626"/>
      <c r="F207" s="1626"/>
      <c r="G207" s="1626"/>
      <c r="H207" s="1626"/>
      <c r="I207" s="1626"/>
      <c r="J207" s="1626"/>
      <c r="K207" s="1626"/>
    </row>
    <row r="208" spans="1:11" ht="15.6">
      <c r="A208" s="1746" t="s">
        <v>844</v>
      </c>
      <c r="B208" s="1746"/>
      <c r="C208" s="1746"/>
      <c r="D208" s="1746"/>
      <c r="E208" s="1746"/>
      <c r="F208" s="1746"/>
      <c r="G208" s="1746"/>
      <c r="H208" s="1746"/>
      <c r="I208" s="1746"/>
      <c r="J208" s="1746"/>
      <c r="K208" s="1746"/>
    </row>
    <row r="209" spans="1:11" ht="15" thickBot="1"/>
    <row r="210" spans="1:11">
      <c r="A210" s="1747" t="s">
        <v>3</v>
      </c>
      <c r="B210" s="1750" t="s">
        <v>798</v>
      </c>
      <c r="C210" s="1750" t="s">
        <v>799</v>
      </c>
      <c r="D210" s="1750" t="s">
        <v>800</v>
      </c>
      <c r="E210" s="1750" t="s">
        <v>801</v>
      </c>
      <c r="F210" s="1753" t="s">
        <v>802</v>
      </c>
      <c r="G210" s="1754"/>
      <c r="H210" s="1754"/>
      <c r="I210" s="1754"/>
      <c r="J210" s="1755"/>
      <c r="K210" s="1756" t="s">
        <v>803</v>
      </c>
    </row>
    <row r="211" spans="1:11">
      <c r="A211" s="1748"/>
      <c r="B211" s="1751"/>
      <c r="C211" s="1751"/>
      <c r="D211" s="1751"/>
      <c r="E211" s="1751"/>
      <c r="F211" s="1759" t="s">
        <v>804</v>
      </c>
      <c r="G211" s="1760"/>
      <c r="H211" s="1760"/>
      <c r="I211" s="1761"/>
      <c r="J211" s="538" t="s">
        <v>805</v>
      </c>
      <c r="K211" s="1757"/>
    </row>
    <row r="212" spans="1:11" ht="29.4" thickBot="1">
      <c r="A212" s="1749"/>
      <c r="B212" s="1752"/>
      <c r="C212" s="1752"/>
      <c r="D212" s="1752"/>
      <c r="E212" s="1752"/>
      <c r="F212" s="1762"/>
      <c r="G212" s="1763"/>
      <c r="H212" s="1763"/>
      <c r="I212" s="1764"/>
      <c r="J212" s="976" t="s">
        <v>1615</v>
      </c>
      <c r="K212" s="1758"/>
    </row>
    <row r="213" spans="1:11">
      <c r="A213" s="541"/>
      <c r="B213" s="542"/>
      <c r="C213" s="542"/>
      <c r="D213" s="543"/>
      <c r="E213" s="543"/>
      <c r="F213" s="1730"/>
      <c r="G213" s="1731"/>
      <c r="H213" s="1731"/>
      <c r="I213" s="1732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717" t="s">
        <v>1521</v>
      </c>
      <c r="G214" s="1718"/>
      <c r="H214" s="1718"/>
      <c r="I214" s="1719"/>
      <c r="J214" s="1733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765"/>
      <c r="G215" s="1766"/>
      <c r="H215" s="1766"/>
      <c r="I215" s="1767"/>
      <c r="J215" s="1734"/>
      <c r="K215" s="1771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765"/>
      <c r="G216" s="1766"/>
      <c r="H216" s="1766"/>
      <c r="I216" s="1767"/>
      <c r="J216" s="1734"/>
      <c r="K216" s="1771"/>
    </row>
    <row r="217" spans="1:11">
      <c r="A217" s="550"/>
      <c r="B217" s="546"/>
      <c r="C217" s="546"/>
      <c r="D217" s="547" t="s">
        <v>816</v>
      </c>
      <c r="E217" s="548" t="s">
        <v>815</v>
      </c>
      <c r="F217" s="1765"/>
      <c r="G217" s="1766"/>
      <c r="H217" s="1766"/>
      <c r="I217" s="1767"/>
      <c r="J217" s="1734"/>
      <c r="K217" s="1771"/>
    </row>
    <row r="218" spans="1:11">
      <c r="A218" s="550"/>
      <c r="B218" s="546"/>
      <c r="C218" s="546"/>
      <c r="D218" s="547" t="s">
        <v>817</v>
      </c>
      <c r="E218" s="548" t="s">
        <v>818</v>
      </c>
      <c r="F218" s="1765"/>
      <c r="G218" s="1766"/>
      <c r="H218" s="1766"/>
      <c r="I218" s="1767"/>
      <c r="J218" s="1734"/>
      <c r="K218" s="1771"/>
    </row>
    <row r="219" spans="1:11">
      <c r="A219" s="550"/>
      <c r="B219" s="546"/>
      <c r="C219" s="546"/>
      <c r="D219" s="547" t="s">
        <v>819</v>
      </c>
      <c r="E219" s="548" t="s">
        <v>1608</v>
      </c>
      <c r="F219" s="1765"/>
      <c r="G219" s="1766"/>
      <c r="H219" s="1766"/>
      <c r="I219" s="1767"/>
      <c r="J219" s="1734"/>
      <c r="K219" s="1771"/>
    </row>
    <row r="220" spans="1:11">
      <c r="A220" s="550"/>
      <c r="B220" s="546"/>
      <c r="C220" s="546"/>
      <c r="D220" s="547" t="s">
        <v>821</v>
      </c>
      <c r="E220" s="548"/>
      <c r="F220" s="1765"/>
      <c r="G220" s="1766"/>
      <c r="H220" s="1766"/>
      <c r="I220" s="1767"/>
      <c r="J220" s="1734"/>
      <c r="K220" s="1771"/>
    </row>
    <row r="221" spans="1:11">
      <c r="A221" s="550"/>
      <c r="B221" s="546"/>
      <c r="C221" s="546"/>
      <c r="D221" s="547" t="s">
        <v>822</v>
      </c>
      <c r="E221" s="548" t="s">
        <v>818</v>
      </c>
      <c r="F221" s="1765"/>
      <c r="G221" s="1766"/>
      <c r="H221" s="1766"/>
      <c r="I221" s="1767"/>
      <c r="J221" s="1734"/>
      <c r="K221" s="1771"/>
    </row>
    <row r="222" spans="1:11">
      <c r="A222" s="550"/>
      <c r="B222" s="546"/>
      <c r="C222" s="546"/>
      <c r="D222" s="547" t="s">
        <v>824</v>
      </c>
      <c r="E222" s="548" t="s">
        <v>818</v>
      </c>
      <c r="F222" s="1765"/>
      <c r="G222" s="1766"/>
      <c r="H222" s="1766"/>
      <c r="I222" s="1767"/>
      <c r="J222" s="1734"/>
      <c r="K222" s="1771"/>
    </row>
    <row r="223" spans="1:11">
      <c r="A223" s="550"/>
      <c r="B223" s="546"/>
      <c r="C223" s="546"/>
      <c r="D223" s="547" t="s">
        <v>826</v>
      </c>
      <c r="E223" s="548" t="s">
        <v>818</v>
      </c>
      <c r="F223" s="1765"/>
      <c r="G223" s="1766"/>
      <c r="H223" s="1766"/>
      <c r="I223" s="1767"/>
      <c r="J223" s="1734"/>
      <c r="K223" s="1771"/>
    </row>
    <row r="224" spans="1:11">
      <c r="A224" s="550"/>
      <c r="B224" s="546"/>
      <c r="C224" s="546"/>
      <c r="D224" s="547" t="s">
        <v>828</v>
      </c>
      <c r="E224" s="548" t="s">
        <v>818</v>
      </c>
      <c r="F224" s="1765"/>
      <c r="G224" s="1766"/>
      <c r="H224" s="1766"/>
      <c r="I224" s="1767"/>
      <c r="J224" s="1734"/>
      <c r="K224" s="1771"/>
    </row>
    <row r="225" spans="1:11">
      <c r="A225" s="550"/>
      <c r="B225" s="546"/>
      <c r="C225" s="546"/>
      <c r="D225" s="547" t="s">
        <v>830</v>
      </c>
      <c r="E225" s="548" t="s">
        <v>818</v>
      </c>
      <c r="F225" s="1768"/>
      <c r="G225" s="1769"/>
      <c r="H225" s="1769"/>
      <c r="I225" s="1770"/>
      <c r="J225" s="1735"/>
      <c r="K225" s="1771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736"/>
      <c r="K226" s="1771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737"/>
      <c r="K227" s="1771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675" t="s">
        <v>1620</v>
      </c>
      <c r="G228" s="1676"/>
      <c r="H228" s="1676"/>
      <c r="I228" s="1677"/>
      <c r="J228" s="1744" t="s">
        <v>812</v>
      </c>
      <c r="K228" s="1771"/>
    </row>
    <row r="229" spans="1:11">
      <c r="A229" s="550"/>
      <c r="B229" s="553"/>
      <c r="C229" s="978"/>
      <c r="D229" s="996" t="s">
        <v>1616</v>
      </c>
      <c r="E229" s="985" t="s">
        <v>126</v>
      </c>
      <c r="F229" s="1681"/>
      <c r="G229" s="1682"/>
      <c r="H229" s="1682"/>
      <c r="I229" s="1683"/>
      <c r="J229" s="1745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693"/>
      <c r="G230" s="1694"/>
      <c r="H230" s="1694"/>
      <c r="I230" s="1695"/>
      <c r="J230" s="1744"/>
      <c r="K230" s="549"/>
    </row>
    <row r="231" spans="1:11">
      <c r="A231" s="550"/>
      <c r="B231" s="553"/>
      <c r="C231" s="555"/>
      <c r="D231" s="554"/>
      <c r="E231" s="548"/>
      <c r="F231" s="1699"/>
      <c r="G231" s="1700"/>
      <c r="H231" s="1700"/>
      <c r="I231" s="1701"/>
      <c r="J231" s="1745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738" t="s">
        <v>1537</v>
      </c>
      <c r="G232" s="1739"/>
      <c r="H232" s="1739"/>
      <c r="I232" s="1740"/>
      <c r="J232" s="1744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741"/>
      <c r="G233" s="1742"/>
      <c r="H233" s="1742"/>
      <c r="I233" s="1743"/>
      <c r="J233" s="1745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675" t="s">
        <v>1614</v>
      </c>
      <c r="G234" s="1676"/>
      <c r="H234" s="1676"/>
      <c r="I234" s="1677"/>
      <c r="J234" s="1723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678"/>
      <c r="G235" s="1679"/>
      <c r="H235" s="1679"/>
      <c r="I235" s="1680"/>
      <c r="J235" s="1724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678"/>
      <c r="G236" s="1679"/>
      <c r="H236" s="1679"/>
      <c r="I236" s="1680"/>
      <c r="J236" s="1724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681"/>
      <c r="G237" s="1682"/>
      <c r="H237" s="1682"/>
      <c r="I237" s="1683"/>
      <c r="J237" s="1725"/>
      <c r="K237" s="549"/>
    </row>
    <row r="238" spans="1:11" ht="15" thickBot="1">
      <c r="A238" s="558"/>
      <c r="B238" s="559"/>
      <c r="C238" s="560"/>
      <c r="D238" s="561"/>
      <c r="E238" s="562"/>
      <c r="F238" s="1726"/>
      <c r="G238" s="1727"/>
      <c r="H238" s="1727"/>
      <c r="I238" s="1728"/>
      <c r="J238" s="563"/>
      <c r="K238" s="564"/>
    </row>
    <row r="248" spans="1:11" ht="18">
      <c r="A248" s="1626" t="s">
        <v>796</v>
      </c>
      <c r="B248" s="1626"/>
      <c r="C248" s="1626"/>
      <c r="D248" s="1626"/>
      <c r="E248" s="1626"/>
      <c r="F248" s="1626"/>
      <c r="G248" s="1626"/>
      <c r="H248" s="1626"/>
      <c r="I248" s="1626"/>
      <c r="J248" s="1626"/>
      <c r="K248" s="1626"/>
    </row>
    <row r="249" spans="1:11" ht="15.6">
      <c r="A249" s="1746" t="s">
        <v>1655</v>
      </c>
      <c r="B249" s="1746"/>
      <c r="C249" s="1746"/>
      <c r="D249" s="1746"/>
      <c r="E249" s="1746"/>
      <c r="F249" s="1746"/>
      <c r="G249" s="1746"/>
      <c r="H249" s="1746"/>
      <c r="I249" s="1746"/>
      <c r="J249" s="1746"/>
      <c r="K249" s="1746"/>
    </row>
    <row r="250" spans="1:11" ht="15" thickBot="1"/>
    <row r="251" spans="1:11">
      <c r="A251" s="1747" t="s">
        <v>3</v>
      </c>
      <c r="B251" s="1750" t="s">
        <v>798</v>
      </c>
      <c r="C251" s="1750" t="s">
        <v>799</v>
      </c>
      <c r="D251" s="1750" t="s">
        <v>800</v>
      </c>
      <c r="E251" s="1750" t="s">
        <v>801</v>
      </c>
      <c r="F251" s="1753" t="s">
        <v>802</v>
      </c>
      <c r="G251" s="1754"/>
      <c r="H251" s="1754"/>
      <c r="I251" s="1754"/>
      <c r="J251" s="1755"/>
      <c r="K251" s="1756" t="s">
        <v>803</v>
      </c>
    </row>
    <row r="252" spans="1:11">
      <c r="A252" s="1748"/>
      <c r="B252" s="1751"/>
      <c r="C252" s="1751"/>
      <c r="D252" s="1751"/>
      <c r="E252" s="1751"/>
      <c r="F252" s="1759" t="s">
        <v>804</v>
      </c>
      <c r="G252" s="1760"/>
      <c r="H252" s="1760"/>
      <c r="I252" s="1761"/>
      <c r="J252" s="538" t="s">
        <v>805</v>
      </c>
      <c r="K252" s="1757"/>
    </row>
    <row r="253" spans="1:11" ht="29.4" thickBot="1">
      <c r="A253" s="1749"/>
      <c r="B253" s="1752"/>
      <c r="C253" s="1752"/>
      <c r="D253" s="1752"/>
      <c r="E253" s="1752"/>
      <c r="F253" s="1762"/>
      <c r="G253" s="1763"/>
      <c r="H253" s="1763"/>
      <c r="I253" s="1764"/>
      <c r="J253" s="976" t="s">
        <v>1615</v>
      </c>
      <c r="K253" s="1758"/>
    </row>
    <row r="254" spans="1:11">
      <c r="A254" s="541"/>
      <c r="B254" s="542"/>
      <c r="C254" s="542"/>
      <c r="D254" s="543"/>
      <c r="E254" s="543"/>
      <c r="F254" s="1730"/>
      <c r="G254" s="1731"/>
      <c r="H254" s="1731"/>
      <c r="I254" s="1732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693" t="s">
        <v>1521</v>
      </c>
      <c r="G255" s="1694"/>
      <c r="H255" s="1694"/>
      <c r="I255" s="1695"/>
      <c r="J255" s="1733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696"/>
      <c r="G256" s="1697"/>
      <c r="H256" s="1697"/>
      <c r="I256" s="1698"/>
      <c r="J256" s="1734"/>
      <c r="K256" s="1729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696"/>
      <c r="G257" s="1697"/>
      <c r="H257" s="1697"/>
      <c r="I257" s="1698"/>
      <c r="J257" s="1734"/>
      <c r="K257" s="1729"/>
    </row>
    <row r="258" spans="1:11">
      <c r="A258" s="550"/>
      <c r="B258" s="546"/>
      <c r="C258" s="546"/>
      <c r="D258" s="547" t="s">
        <v>816</v>
      </c>
      <c r="E258" s="548" t="s">
        <v>815</v>
      </c>
      <c r="F258" s="1696"/>
      <c r="G258" s="1697"/>
      <c r="H258" s="1697"/>
      <c r="I258" s="1698"/>
      <c r="J258" s="1734"/>
      <c r="K258" s="1729"/>
    </row>
    <row r="259" spans="1:11">
      <c r="A259" s="550"/>
      <c r="B259" s="546"/>
      <c r="C259" s="546"/>
      <c r="D259" s="547" t="s">
        <v>817</v>
      </c>
      <c r="E259" s="548" t="s">
        <v>818</v>
      </c>
      <c r="F259" s="1696"/>
      <c r="G259" s="1697"/>
      <c r="H259" s="1697"/>
      <c r="I259" s="1698"/>
      <c r="J259" s="1734"/>
      <c r="K259" s="1729"/>
    </row>
    <row r="260" spans="1:11">
      <c r="A260" s="550"/>
      <c r="B260" s="546"/>
      <c r="C260" s="546"/>
      <c r="D260" s="547" t="s">
        <v>819</v>
      </c>
      <c r="E260" s="548" t="s">
        <v>1608</v>
      </c>
      <c r="F260" s="1696"/>
      <c r="G260" s="1697"/>
      <c r="H260" s="1697"/>
      <c r="I260" s="1698"/>
      <c r="J260" s="1734"/>
      <c r="K260" s="1729"/>
    </row>
    <row r="261" spans="1:11">
      <c r="A261" s="550"/>
      <c r="B261" s="546"/>
      <c r="C261" s="546"/>
      <c r="D261" s="547" t="s">
        <v>821</v>
      </c>
      <c r="E261" s="548"/>
      <c r="F261" s="1696"/>
      <c r="G261" s="1697"/>
      <c r="H261" s="1697"/>
      <c r="I261" s="1698"/>
      <c r="J261" s="1734"/>
      <c r="K261" s="1729"/>
    </row>
    <row r="262" spans="1:11">
      <c r="A262" s="550"/>
      <c r="B262" s="546"/>
      <c r="C262" s="546"/>
      <c r="D262" s="547" t="s">
        <v>822</v>
      </c>
      <c r="E262" s="548" t="s">
        <v>818</v>
      </c>
      <c r="F262" s="1696"/>
      <c r="G262" s="1697"/>
      <c r="H262" s="1697"/>
      <c r="I262" s="1698"/>
      <c r="J262" s="1734"/>
      <c r="K262" s="1729"/>
    </row>
    <row r="263" spans="1:11">
      <c r="A263" s="550"/>
      <c r="B263" s="546"/>
      <c r="C263" s="546"/>
      <c r="D263" s="547" t="s">
        <v>824</v>
      </c>
      <c r="E263" s="548" t="s">
        <v>818</v>
      </c>
      <c r="F263" s="1696"/>
      <c r="G263" s="1697"/>
      <c r="H263" s="1697"/>
      <c r="I263" s="1698"/>
      <c r="J263" s="1734"/>
      <c r="K263" s="1729"/>
    </row>
    <row r="264" spans="1:11">
      <c r="A264" s="550"/>
      <c r="B264" s="546"/>
      <c r="C264" s="546"/>
      <c r="D264" s="547" t="s">
        <v>826</v>
      </c>
      <c r="E264" s="548" t="s">
        <v>818</v>
      </c>
      <c r="F264" s="1696"/>
      <c r="G264" s="1697"/>
      <c r="H264" s="1697"/>
      <c r="I264" s="1698"/>
      <c r="J264" s="1734"/>
      <c r="K264" s="1729"/>
    </row>
    <row r="265" spans="1:11">
      <c r="A265" s="550"/>
      <c r="B265" s="546"/>
      <c r="C265" s="546"/>
      <c r="D265" s="547" t="s">
        <v>828</v>
      </c>
      <c r="E265" s="548" t="s">
        <v>818</v>
      </c>
      <c r="F265" s="1696"/>
      <c r="G265" s="1697"/>
      <c r="H265" s="1697"/>
      <c r="I265" s="1698"/>
      <c r="J265" s="1734"/>
      <c r="K265" s="1729"/>
    </row>
    <row r="266" spans="1:11">
      <c r="A266" s="550"/>
      <c r="B266" s="546"/>
      <c r="C266" s="546"/>
      <c r="D266" s="547" t="s">
        <v>830</v>
      </c>
      <c r="E266" s="548" t="s">
        <v>818</v>
      </c>
      <c r="F266" s="1699"/>
      <c r="G266" s="1700"/>
      <c r="H266" s="1700"/>
      <c r="I266" s="1701"/>
      <c r="J266" s="1735"/>
      <c r="K266" s="1729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736"/>
      <c r="K267" s="1729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737"/>
      <c r="K268" s="1729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738" t="s">
        <v>1537</v>
      </c>
      <c r="G269" s="1739"/>
      <c r="H269" s="1739"/>
      <c r="I269" s="1740"/>
      <c r="J269" s="1744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741"/>
      <c r="G270" s="1742"/>
      <c r="H270" s="1742"/>
      <c r="I270" s="1743"/>
      <c r="J270" s="1745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675" t="s">
        <v>1614</v>
      </c>
      <c r="G271" s="1676"/>
      <c r="H271" s="1676"/>
      <c r="I271" s="1677"/>
      <c r="J271" s="1723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678"/>
      <c r="G272" s="1679"/>
      <c r="H272" s="1679"/>
      <c r="I272" s="1680"/>
      <c r="J272" s="1724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678"/>
      <c r="G273" s="1679"/>
      <c r="H273" s="1679"/>
      <c r="I273" s="1680"/>
      <c r="J273" s="1724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681"/>
      <c r="G274" s="1682"/>
      <c r="H274" s="1682"/>
      <c r="I274" s="1683"/>
      <c r="J274" s="1725"/>
      <c r="K274" s="549"/>
    </row>
    <row r="275" spans="1:11" ht="15" thickBot="1">
      <c r="A275" s="558"/>
      <c r="B275" s="559"/>
      <c r="C275" s="560"/>
      <c r="D275" s="561"/>
      <c r="E275" s="562"/>
      <c r="F275" s="1726"/>
      <c r="G275" s="1727"/>
      <c r="H275" s="1727"/>
      <c r="I275" s="1728"/>
      <c r="J275" s="563"/>
      <c r="K275" s="564"/>
    </row>
    <row r="286" spans="1:11" ht="18">
      <c r="A286" s="1626" t="s">
        <v>796</v>
      </c>
      <c r="B286" s="1626"/>
      <c r="C286" s="1626"/>
      <c r="D286" s="1626"/>
      <c r="E286" s="1626"/>
      <c r="F286" s="1626"/>
      <c r="G286" s="1626"/>
      <c r="H286" s="1626"/>
      <c r="I286" s="1626"/>
      <c r="J286" s="1626"/>
      <c r="K286" s="1626"/>
    </row>
    <row r="287" spans="1:11" ht="15.6">
      <c r="A287" s="1746" t="s">
        <v>1781</v>
      </c>
      <c r="B287" s="1746"/>
      <c r="C287" s="1746"/>
      <c r="D287" s="1746"/>
      <c r="E287" s="1746"/>
      <c r="F287" s="1746"/>
      <c r="G287" s="1746"/>
      <c r="H287" s="1746"/>
      <c r="I287" s="1746"/>
      <c r="J287" s="1746"/>
      <c r="K287" s="1746"/>
    </row>
    <row r="288" spans="1:11" ht="15" thickBot="1"/>
    <row r="289" spans="1:11">
      <c r="A289" s="1747" t="s">
        <v>3</v>
      </c>
      <c r="B289" s="1750" t="s">
        <v>798</v>
      </c>
      <c r="C289" s="1750" t="s">
        <v>799</v>
      </c>
      <c r="D289" s="1750" t="s">
        <v>800</v>
      </c>
      <c r="E289" s="1750" t="s">
        <v>801</v>
      </c>
      <c r="F289" s="1753" t="s">
        <v>802</v>
      </c>
      <c r="G289" s="1754"/>
      <c r="H289" s="1754"/>
      <c r="I289" s="1754"/>
      <c r="J289" s="1755"/>
      <c r="K289" s="1756" t="s">
        <v>803</v>
      </c>
    </row>
    <row r="290" spans="1:11">
      <c r="A290" s="1748"/>
      <c r="B290" s="1751"/>
      <c r="C290" s="1751"/>
      <c r="D290" s="1751"/>
      <c r="E290" s="1751"/>
      <c r="F290" s="1759" t="s">
        <v>804</v>
      </c>
      <c r="G290" s="1760"/>
      <c r="H290" s="1760"/>
      <c r="I290" s="1761"/>
      <c r="J290" s="538" t="s">
        <v>805</v>
      </c>
      <c r="K290" s="1757"/>
    </row>
    <row r="291" spans="1:11" ht="29.4" thickBot="1">
      <c r="A291" s="1749"/>
      <c r="B291" s="1752"/>
      <c r="C291" s="1752"/>
      <c r="D291" s="1752"/>
      <c r="E291" s="1752"/>
      <c r="F291" s="1762"/>
      <c r="G291" s="1763"/>
      <c r="H291" s="1763"/>
      <c r="I291" s="1764"/>
      <c r="J291" s="976" t="s">
        <v>1615</v>
      </c>
      <c r="K291" s="1758"/>
    </row>
    <row r="292" spans="1:11">
      <c r="A292" s="541"/>
      <c r="B292" s="542"/>
      <c r="C292" s="542"/>
      <c r="D292" s="543"/>
      <c r="E292" s="543"/>
      <c r="F292" s="1730"/>
      <c r="G292" s="1731"/>
      <c r="H292" s="1731"/>
      <c r="I292" s="1732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693" t="s">
        <v>1521</v>
      </c>
      <c r="G293" s="1694"/>
      <c r="H293" s="1694"/>
      <c r="I293" s="1695"/>
      <c r="J293" s="1733" t="s">
        <v>813</v>
      </c>
      <c r="K293" s="1729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696"/>
      <c r="G294" s="1697"/>
      <c r="H294" s="1697"/>
      <c r="I294" s="1698"/>
      <c r="J294" s="1734"/>
      <c r="K294" s="1729"/>
    </row>
    <row r="295" spans="1:11">
      <c r="A295" s="550"/>
      <c r="B295" s="546"/>
      <c r="C295" s="546"/>
      <c r="D295" s="547" t="s">
        <v>814</v>
      </c>
      <c r="E295" s="548" t="s">
        <v>1207</v>
      </c>
      <c r="F295" s="1696"/>
      <c r="G295" s="1697"/>
      <c r="H295" s="1697"/>
      <c r="I295" s="1698"/>
      <c r="J295" s="1734"/>
      <c r="K295" s="1729"/>
    </row>
    <row r="296" spans="1:11">
      <c r="A296" s="550"/>
      <c r="B296" s="546"/>
      <c r="C296" s="546"/>
      <c r="D296" s="547" t="s">
        <v>816</v>
      </c>
      <c r="E296" s="548" t="s">
        <v>815</v>
      </c>
      <c r="F296" s="1696"/>
      <c r="G296" s="1697"/>
      <c r="H296" s="1697"/>
      <c r="I296" s="1698"/>
      <c r="J296" s="1734"/>
      <c r="K296" s="1729"/>
    </row>
    <row r="297" spans="1:11">
      <c r="A297" s="550"/>
      <c r="B297" s="546"/>
      <c r="C297" s="546"/>
      <c r="D297" s="547" t="s">
        <v>817</v>
      </c>
      <c r="E297" s="548" t="s">
        <v>818</v>
      </c>
      <c r="F297" s="1696"/>
      <c r="G297" s="1697"/>
      <c r="H297" s="1697"/>
      <c r="I297" s="1698"/>
      <c r="J297" s="1734"/>
      <c r="K297" s="1729"/>
    </row>
    <row r="298" spans="1:11">
      <c r="A298" s="550"/>
      <c r="B298" s="546"/>
      <c r="C298" s="546"/>
      <c r="D298" s="547" t="s">
        <v>819</v>
      </c>
      <c r="E298" s="548" t="s">
        <v>1608</v>
      </c>
      <c r="F298" s="1696"/>
      <c r="G298" s="1697"/>
      <c r="H298" s="1697"/>
      <c r="I298" s="1698"/>
      <c r="J298" s="1734"/>
      <c r="K298" s="1729"/>
    </row>
    <row r="299" spans="1:11">
      <c r="A299" s="550"/>
      <c r="B299" s="546"/>
      <c r="C299" s="546"/>
      <c r="D299" s="547" t="s">
        <v>821</v>
      </c>
      <c r="E299" s="548"/>
      <c r="F299" s="1696"/>
      <c r="G299" s="1697"/>
      <c r="H299" s="1697"/>
      <c r="I299" s="1698"/>
      <c r="J299" s="1734"/>
      <c r="K299" s="1729"/>
    </row>
    <row r="300" spans="1:11">
      <c r="A300" s="550"/>
      <c r="B300" s="546"/>
      <c r="C300" s="546"/>
      <c r="D300" s="547" t="s">
        <v>822</v>
      </c>
      <c r="E300" s="548" t="s">
        <v>818</v>
      </c>
      <c r="F300" s="1696"/>
      <c r="G300" s="1697"/>
      <c r="H300" s="1697"/>
      <c r="I300" s="1698"/>
      <c r="J300" s="1734"/>
      <c r="K300" s="1729"/>
    </row>
    <row r="301" spans="1:11">
      <c r="A301" s="550"/>
      <c r="B301" s="546"/>
      <c r="C301" s="546"/>
      <c r="D301" s="547" t="s">
        <v>824</v>
      </c>
      <c r="E301" s="548" t="s">
        <v>818</v>
      </c>
      <c r="F301" s="1696"/>
      <c r="G301" s="1697"/>
      <c r="H301" s="1697"/>
      <c r="I301" s="1698"/>
      <c r="J301" s="1734"/>
      <c r="K301" s="1729"/>
    </row>
    <row r="302" spans="1:11">
      <c r="A302" s="550"/>
      <c r="B302" s="546"/>
      <c r="C302" s="546"/>
      <c r="D302" s="547" t="s">
        <v>826</v>
      </c>
      <c r="E302" s="548" t="s">
        <v>818</v>
      </c>
      <c r="F302" s="1696"/>
      <c r="G302" s="1697"/>
      <c r="H302" s="1697"/>
      <c r="I302" s="1698"/>
      <c r="J302" s="1734"/>
      <c r="K302" s="1729"/>
    </row>
    <row r="303" spans="1:11">
      <c r="A303" s="550"/>
      <c r="B303" s="546"/>
      <c r="C303" s="546"/>
      <c r="D303" s="547" t="s">
        <v>828</v>
      </c>
      <c r="E303" s="548" t="s">
        <v>818</v>
      </c>
      <c r="F303" s="1696"/>
      <c r="G303" s="1697"/>
      <c r="H303" s="1697"/>
      <c r="I303" s="1698"/>
      <c r="J303" s="1734"/>
      <c r="K303" s="1729"/>
    </row>
    <row r="304" spans="1:11">
      <c r="A304" s="550"/>
      <c r="B304" s="546"/>
      <c r="C304" s="546"/>
      <c r="D304" s="547" t="s">
        <v>830</v>
      </c>
      <c r="E304" s="548" t="s">
        <v>818</v>
      </c>
      <c r="F304" s="1699"/>
      <c r="G304" s="1700"/>
      <c r="H304" s="1700"/>
      <c r="I304" s="1701"/>
      <c r="J304" s="1735"/>
      <c r="K304" s="1729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736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737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738" t="s">
        <v>1537</v>
      </c>
      <c r="G307" s="1739"/>
      <c r="H307" s="1739"/>
      <c r="I307" s="1740"/>
      <c r="J307" s="1744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741"/>
      <c r="G308" s="1742"/>
      <c r="H308" s="1742"/>
      <c r="I308" s="1743"/>
      <c r="J308" s="1745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675" t="s">
        <v>1789</v>
      </c>
      <c r="G309" s="1676"/>
      <c r="H309" s="1676"/>
      <c r="I309" s="1677"/>
      <c r="J309" s="1723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678"/>
      <c r="G310" s="1679"/>
      <c r="H310" s="1679"/>
      <c r="I310" s="1680"/>
      <c r="J310" s="1724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678"/>
      <c r="G311" s="1679"/>
      <c r="H311" s="1679"/>
      <c r="I311" s="1680"/>
      <c r="J311" s="1724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681"/>
      <c r="G312" s="1682"/>
      <c r="H312" s="1682"/>
      <c r="I312" s="1683"/>
      <c r="J312" s="1725"/>
      <c r="K312" s="549"/>
    </row>
    <row r="313" spans="1:11" ht="15" thickBot="1">
      <c r="A313" s="558"/>
      <c r="B313" s="559"/>
      <c r="C313" s="560"/>
      <c r="D313" s="561"/>
      <c r="E313" s="562"/>
      <c r="F313" s="1726"/>
      <c r="G313" s="1727"/>
      <c r="H313" s="1727"/>
      <c r="I313" s="1728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">
      <c r="A329" s="1582" t="s">
        <v>796</v>
      </c>
      <c r="B329" s="1582"/>
      <c r="C329" s="1582"/>
      <c r="D329" s="1582"/>
      <c r="E329" s="1582"/>
      <c r="F329" s="1582"/>
      <c r="G329" s="1582"/>
      <c r="H329" s="1582"/>
      <c r="I329" s="1582"/>
      <c r="J329" s="1582"/>
      <c r="K329" s="1582"/>
    </row>
    <row r="330" spans="1:11" ht="15.6">
      <c r="A330" s="1583" t="s">
        <v>2011</v>
      </c>
      <c r="B330" s="1583"/>
      <c r="C330" s="1583"/>
      <c r="D330" s="1583"/>
      <c r="E330" s="1583"/>
      <c r="F330" s="1583"/>
      <c r="G330" s="1583"/>
      <c r="H330" s="1583"/>
      <c r="I330" s="1583"/>
      <c r="J330" s="1583"/>
      <c r="K330" s="1583"/>
    </row>
    <row r="331" spans="1:11" ht="1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705" t="s">
        <v>3</v>
      </c>
      <c r="B332" s="1708" t="s">
        <v>798</v>
      </c>
      <c r="C332" s="1708" t="s">
        <v>799</v>
      </c>
      <c r="D332" s="1708" t="s">
        <v>800</v>
      </c>
      <c r="E332" s="1708" t="s">
        <v>801</v>
      </c>
      <c r="F332" s="1711" t="s">
        <v>802</v>
      </c>
      <c r="G332" s="1712"/>
      <c r="H332" s="1712"/>
      <c r="I332" s="1712"/>
      <c r="J332" s="1713"/>
      <c r="K332" s="1714" t="s">
        <v>803</v>
      </c>
    </row>
    <row r="333" spans="1:11">
      <c r="A333" s="1706"/>
      <c r="B333" s="1709"/>
      <c r="C333" s="1709"/>
      <c r="D333" s="1709"/>
      <c r="E333" s="1709"/>
      <c r="F333" s="1717" t="s">
        <v>804</v>
      </c>
      <c r="G333" s="1718"/>
      <c r="H333" s="1718"/>
      <c r="I333" s="1719"/>
      <c r="J333" s="1159" t="s">
        <v>805</v>
      </c>
      <c r="K333" s="1715"/>
    </row>
    <row r="334" spans="1:11" ht="29.4" thickBot="1">
      <c r="A334" s="1707"/>
      <c r="B334" s="1710"/>
      <c r="C334" s="1710"/>
      <c r="D334" s="1710"/>
      <c r="E334" s="1710"/>
      <c r="F334" s="1720"/>
      <c r="G334" s="1721"/>
      <c r="H334" s="1721"/>
      <c r="I334" s="1722"/>
      <c r="J334" s="1160" t="s">
        <v>1615</v>
      </c>
      <c r="K334" s="1716"/>
    </row>
    <row r="335" spans="1:11">
      <c r="A335" s="1161"/>
      <c r="B335" s="1162"/>
      <c r="C335" s="1162"/>
      <c r="D335" s="840"/>
      <c r="E335" s="840"/>
      <c r="F335" s="1690"/>
      <c r="G335" s="1691"/>
      <c r="H335" s="1691"/>
      <c r="I335" s="1692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693" t="s">
        <v>1521</v>
      </c>
      <c r="G336" s="1694"/>
      <c r="H336" s="1694"/>
      <c r="I336" s="1695"/>
      <c r="J336" s="1684" t="s">
        <v>813</v>
      </c>
      <c r="K336" s="1702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696"/>
      <c r="G337" s="1697"/>
      <c r="H337" s="1697"/>
      <c r="I337" s="1698"/>
      <c r="J337" s="1685"/>
      <c r="K337" s="1702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696"/>
      <c r="G338" s="1697"/>
      <c r="H338" s="1697"/>
      <c r="I338" s="1698"/>
      <c r="J338" s="1685"/>
      <c r="K338" s="1702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696"/>
      <c r="G339" s="1697"/>
      <c r="H339" s="1697"/>
      <c r="I339" s="1698"/>
      <c r="J339" s="1685"/>
      <c r="K339" s="1702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696"/>
      <c r="G340" s="1697"/>
      <c r="H340" s="1697"/>
      <c r="I340" s="1698"/>
      <c r="J340" s="1685"/>
      <c r="K340" s="1702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696"/>
      <c r="G341" s="1697"/>
      <c r="H341" s="1697"/>
      <c r="I341" s="1698"/>
      <c r="J341" s="1685"/>
      <c r="K341" s="1702"/>
    </row>
    <row r="342" spans="1:11">
      <c r="A342" s="1168"/>
      <c r="B342" s="1166"/>
      <c r="C342" s="1166"/>
      <c r="D342" s="1169" t="s">
        <v>821</v>
      </c>
      <c r="E342" s="841"/>
      <c r="F342" s="1696"/>
      <c r="G342" s="1697"/>
      <c r="H342" s="1697"/>
      <c r="I342" s="1698"/>
      <c r="J342" s="1685"/>
      <c r="K342" s="1702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696"/>
      <c r="G343" s="1697"/>
      <c r="H343" s="1697"/>
      <c r="I343" s="1698"/>
      <c r="J343" s="1685"/>
      <c r="K343" s="1702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696"/>
      <c r="G344" s="1697"/>
      <c r="H344" s="1697"/>
      <c r="I344" s="1698"/>
      <c r="J344" s="1685"/>
      <c r="K344" s="1702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696"/>
      <c r="G345" s="1697"/>
      <c r="H345" s="1697"/>
      <c r="I345" s="1698"/>
      <c r="J345" s="1685"/>
      <c r="K345" s="1702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696"/>
      <c r="G346" s="1697"/>
      <c r="H346" s="1697"/>
      <c r="I346" s="1698"/>
      <c r="J346" s="1685"/>
      <c r="K346" s="1702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699"/>
      <c r="G347" s="1700"/>
      <c r="H347" s="1700"/>
      <c r="I347" s="1701"/>
      <c r="J347" s="1686"/>
      <c r="K347" s="1702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703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704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693" t="s">
        <v>1537</v>
      </c>
      <c r="G350" s="1694"/>
      <c r="H350" s="1694"/>
      <c r="I350" s="1695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699"/>
      <c r="G351" s="1700"/>
      <c r="H351" s="1700"/>
      <c r="I351" s="1701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675" t="s">
        <v>1789</v>
      </c>
      <c r="G352" s="1676"/>
      <c r="H352" s="1676"/>
      <c r="I352" s="1677"/>
      <c r="J352" s="1684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678"/>
      <c r="G353" s="1679"/>
      <c r="H353" s="1679"/>
      <c r="I353" s="1680"/>
      <c r="J353" s="1685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678"/>
      <c r="G354" s="1679"/>
      <c r="H354" s="1679"/>
      <c r="I354" s="1680"/>
      <c r="J354" s="1685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681"/>
      <c r="G355" s="1682"/>
      <c r="H355" s="1682"/>
      <c r="I355" s="1683"/>
      <c r="J355" s="1686"/>
      <c r="K355" s="1179"/>
    </row>
    <row r="356" spans="1:11" ht="15" thickBot="1">
      <c r="A356" s="1182"/>
      <c r="B356" s="1183"/>
      <c r="C356" s="1184"/>
      <c r="D356" s="1185"/>
      <c r="E356" s="843"/>
      <c r="F356" s="1687"/>
      <c r="G356" s="1688"/>
      <c r="H356" s="1688"/>
      <c r="I356" s="1689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4"/>
  <sheetViews>
    <sheetView topLeftCell="F22" workbookViewId="0">
      <selection activeCell="H8" sqref="H8:M19"/>
    </sheetView>
  </sheetViews>
  <sheetFormatPr defaultRowHeight="14.4"/>
  <cols>
    <col min="1" max="1" width="4" customWidth="1"/>
    <col min="2" max="2" width="40.109375" customWidth="1"/>
    <col min="3" max="3" width="8.5546875" bestFit="1" customWidth="1"/>
    <col min="4" max="4" width="9" customWidth="1"/>
    <col min="5" max="5" width="34.6640625" customWidth="1"/>
    <col min="6" max="6" width="10.5546875" customWidth="1"/>
    <col min="7" max="7" width="3.88671875" bestFit="1" customWidth="1"/>
    <col min="8" max="8" width="36.88671875" customWidth="1"/>
    <col min="9" max="11" width="7.5546875" customWidth="1"/>
    <col min="12" max="12" width="10.5546875" customWidth="1"/>
    <col min="13" max="13" width="11.6640625" customWidth="1"/>
    <col min="14" max="14" width="12.44140625" bestFit="1" customWidth="1"/>
  </cols>
  <sheetData>
    <row r="1" spans="1:14" ht="18">
      <c r="A1" s="1667" t="s">
        <v>987</v>
      </c>
      <c r="B1" s="1667"/>
      <c r="C1" s="1667"/>
      <c r="D1" s="1667"/>
      <c r="E1" s="1667"/>
      <c r="F1" s="654"/>
      <c r="G1" s="1667" t="s">
        <v>1011</v>
      </c>
      <c r="H1" s="1667"/>
      <c r="I1" s="1667"/>
      <c r="J1" s="1667"/>
      <c r="K1" s="1667"/>
      <c r="L1" s="1667"/>
      <c r="M1" s="1667"/>
      <c r="N1" s="1667"/>
    </row>
    <row r="2" spans="1:14" ht="15.6">
      <c r="A2" s="1810"/>
      <c r="B2" s="1810"/>
      <c r="C2" s="1810"/>
      <c r="D2" s="1810"/>
      <c r="E2" s="1810"/>
      <c r="F2" s="653"/>
      <c r="G2" s="1809" t="s">
        <v>1012</v>
      </c>
      <c r="H2" s="1809"/>
      <c r="I2" s="1809"/>
      <c r="J2" s="1809"/>
      <c r="K2" s="1809"/>
      <c r="L2" s="1809"/>
      <c r="M2" s="1809"/>
      <c r="N2" s="1809"/>
    </row>
    <row r="3" spans="1:14" ht="1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811" t="s">
        <v>3</v>
      </c>
      <c r="H4" s="1807" t="s">
        <v>4</v>
      </c>
      <c r="I4" s="1807" t="s">
        <v>5</v>
      </c>
      <c r="J4" s="1807" t="s">
        <v>6</v>
      </c>
      <c r="K4" s="1807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812"/>
      <c r="H5" s="1808"/>
      <c r="I5" s="1808"/>
      <c r="J5" s="1808"/>
      <c r="K5" s="1808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">
      <c r="A33" s="1667" t="s">
        <v>1011</v>
      </c>
      <c r="B33" s="1667"/>
      <c r="C33" s="1667"/>
      <c r="D33" s="1667"/>
      <c r="E33" s="1667"/>
    </row>
    <row r="34" spans="1:5" ht="15.6">
      <c r="A34" s="1809" t="s">
        <v>1012</v>
      </c>
      <c r="B34" s="1809"/>
      <c r="C34" s="1809"/>
      <c r="D34" s="1809"/>
      <c r="E34" s="1809"/>
    </row>
  </sheetData>
  <mergeCells count="11">
    <mergeCell ref="A33:E33"/>
    <mergeCell ref="A34:E34"/>
    <mergeCell ref="G4:G5"/>
    <mergeCell ref="H4:H5"/>
    <mergeCell ref="I4:I5"/>
    <mergeCell ref="K4:K5"/>
    <mergeCell ref="G1:N1"/>
    <mergeCell ref="G2:N2"/>
    <mergeCell ref="A2:E2"/>
    <mergeCell ref="A1:E1"/>
    <mergeCell ref="J4:J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BreakDown Tangki</vt:lpstr>
      <vt:lpstr>Tangki Solar</vt:lpstr>
      <vt:lpstr>rab 2016</vt:lpstr>
      <vt:lpstr>rab 2015</vt:lpstr>
      <vt:lpstr>rab 2012</vt:lpstr>
      <vt:lpstr>BreakDown</vt:lpstr>
      <vt:lpstr>Scudel</vt:lpstr>
      <vt:lpstr>Material</vt:lpstr>
      <vt:lpstr>Alas dasar Pengadaan</vt:lpstr>
      <vt:lpstr>BreakDown!Print_Area</vt:lpstr>
      <vt:lpstr>'BreakDown Tangki'!Print_Area</vt:lpstr>
      <vt:lpstr>'rab 2016'!Print_Area</vt:lpstr>
      <vt:lpstr>'Tangki Solar'!Print_Area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2023-05-09T02:39:04Z</cp:lastPrinted>
  <dcterms:created xsi:type="dcterms:W3CDTF">2012-03-21T04:38:16Z</dcterms:created>
  <dcterms:modified xsi:type="dcterms:W3CDTF">2023-06-07T11:08:41Z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