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2018'!$A$2:$I$31</definedName>
  </definedNames>
  <calcPr calcId="124519"/>
</workbook>
</file>

<file path=xl/calcChain.xml><?xml version="1.0" encoding="utf-8"?>
<calcChain xmlns="http://schemas.openxmlformats.org/spreadsheetml/2006/main">
  <c r="A12" i="8"/>
  <c r="H11"/>
  <c r="A11"/>
  <c r="Q24"/>
  <c r="R24" s="1"/>
  <c r="S24" s="1"/>
  <c r="T24" s="1"/>
  <c r="U24" s="1"/>
  <c r="V24" s="1"/>
  <c r="W24" s="1"/>
  <c r="X24" s="1"/>
  <c r="P24"/>
  <c r="H10" l="1"/>
  <c r="A10"/>
  <c r="H16" l="1"/>
  <c r="I17" s="1"/>
  <c r="K15"/>
  <c r="K12"/>
  <c r="H12"/>
  <c r="M9"/>
  <c r="I14" l="1"/>
  <c r="I18" s="1"/>
  <c r="I21" s="1"/>
  <c r="I22" s="1"/>
  <c r="N24" s="1"/>
  <c r="X25" l="1"/>
  <c r="X26" s="1"/>
  <c r="X27" s="1"/>
  <c r="Q25"/>
  <c r="Q26" s="1"/>
  <c r="Q27" s="1"/>
  <c r="R25"/>
  <c r="U25"/>
  <c r="S25"/>
  <c r="V25"/>
  <c r="P25"/>
  <c r="P26" s="1"/>
  <c r="P27" s="1"/>
  <c r="W25"/>
  <c r="T25"/>
  <c r="T26" s="1"/>
  <c r="T27" s="1"/>
  <c r="X29" l="1"/>
  <c r="X28"/>
  <c r="R26"/>
  <c r="R27" s="1"/>
  <c r="V26"/>
  <c r="V27" s="1"/>
  <c r="T28"/>
  <c r="P28"/>
  <c r="P30" s="1"/>
  <c r="Q28"/>
  <c r="Q29"/>
  <c r="U26"/>
  <c r="U27" s="1"/>
  <c r="S26"/>
  <c r="S27" s="1"/>
  <c r="W26"/>
  <c r="W27" s="1"/>
  <c r="X30" l="1"/>
  <c r="R28"/>
  <c r="R30" s="1"/>
  <c r="R29"/>
  <c r="S28"/>
  <c r="S30" s="1"/>
  <c r="S29"/>
  <c r="W29"/>
  <c r="W28"/>
  <c r="V28"/>
  <c r="V29"/>
  <c r="U28"/>
  <c r="U29"/>
  <c r="T29"/>
  <c r="T30" s="1"/>
  <c r="Q30"/>
  <c r="W30" l="1"/>
  <c r="N32" s="1"/>
  <c r="B22" s="1"/>
  <c r="U30"/>
  <c r="V30"/>
</calcChain>
</file>

<file path=xl/sharedStrings.xml><?xml version="1.0" encoding="utf-8"?>
<sst xmlns="http://schemas.openxmlformats.org/spreadsheetml/2006/main" count="47" uniqueCount="38">
  <si>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</si>
  <si>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</si>
  <si>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</si>
  <si>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</si>
  <si>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</si>
  <si>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</si>
  <si>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</si>
  <si>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</si>
  <si>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</si>
  <si>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</si>
  <si>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</si>
  <si>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</si>
  <si>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</si>
  <si>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</si>
  <si>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</si>
  <si>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</si>
  <si>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</si>
  <si>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</si>
  <si>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</si>
  <si>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Ls</t>
  </si>
  <si>
    <t>RENCANA ANGGARAN BIAYA PEKERJAAN</t>
  </si>
  <si>
    <t>unit</t>
  </si>
  <si>
    <t>MATERIAL</t>
  </si>
  <si>
    <t xml:space="preserve">Terbilang : </t>
  </si>
  <si>
    <t>Pemasangan sensor di lokasi, perakitan power supply pada box panel, setting dan kalibrasi</t>
  </si>
  <si>
    <t>Asesoris pemasangan (fisher, kabel ties, paku klem kabel, isolasi scotch)</t>
  </si>
  <si>
    <t>PERBAIKAN PERANGKAT WATERLEVEL CHANNEL POMPA</t>
  </si>
  <si>
    <t>LOKASI: STASIUN POMPA LIMBAH xxxxxxx</t>
  </si>
  <si>
    <t>……………………….</t>
  </si>
  <si>
    <t>Iwan Hamsar</t>
  </si>
  <si>
    <t xml:space="preserve">Kadiv.  </t>
  </si>
  <si>
    <t>Endress Hauser Hydrostatic
Level measurement
Waterpilot FMX21 - AA121HGD10A
Out : 4 -20 mA
Cable : 10 m
range : 0 - 1 bar</t>
  </si>
  <si>
    <t>Panel Meter MyPin Multi-Functional Intelligent Led Display 4-20Ma Input</t>
  </si>
  <si>
    <t>Rupiah</t>
  </si>
  <si>
    <t>Medan,    Agustus 2024</t>
  </si>
  <si>
    <t>Ir. Qomaruddin Lubis</t>
  </si>
  <si>
    <t>Kadiv. Perencanaan Air Limbah</t>
  </si>
  <si>
    <t>Panel box indoor uk. 30 x 40 x 20 cm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</si>
</sst>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(* #,##0_);_(* \(#,##0\);_(* &quot;-&quot;_);_(@_)"/>
    <numFmt numFmtId="167" formatCode="_ * #,##0.00_ ;_ * \-#,##0.00_ ;_ * &quot;-&quot;??_ ;_ @_ "/>
  </numFmts>
  <fonts count="34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3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4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7" fillId="0" borderId="0"/>
    <xf numFmtId="166" fontId="31" fillId="0" borderId="0" applyFont="0" applyFill="0" applyBorder="0" applyAlignment="0" applyProtection="0"/>
    <xf numFmtId="0" fontId="31" fillId="0" borderId="0">
      <alignment vertical="center"/>
    </xf>
    <xf numFmtId="166" fontId="31" fillId="0" borderId="0" applyFont="0" applyFill="0" applyBorder="0" applyAlignment="0" applyProtection="0">
      <alignment vertical="center"/>
    </xf>
    <xf numFmtId="167" fontId="31" fillId="0" borderId="0" applyFont="0" applyFill="0" applyBorder="0" applyAlignment="0" applyProtection="0">
      <alignment vertical="center"/>
    </xf>
    <xf numFmtId="166" fontId="31" fillId="0" borderId="0" applyFont="0" applyFill="0" applyBorder="0" applyAlignment="0" applyProtection="0"/>
    <xf numFmtId="0" fontId="33" fillId="0" borderId="0"/>
    <xf numFmtId="164" fontId="33" fillId="0" borderId="0" applyFont="0" applyFill="0" applyBorder="0" applyAlignment="0" applyProtection="0"/>
    <xf numFmtId="0" fontId="31" fillId="0" borderId="0">
      <alignment vertical="center"/>
    </xf>
    <xf numFmtId="0" fontId="33" fillId="0" borderId="0"/>
  </cellStyleXfs>
  <cellXfs count="98">
    <xf numFmtId="0" fontId="0" fillId="0" borderId="0" xfId="0"/>
    <xf numFmtId="164" fontId="18" fillId="0" borderId="0" xfId="28" applyFont="1"/>
    <xf numFmtId="0" fontId="21" fillId="0" borderId="0" xfId="0" applyFont="1" applyBorder="1"/>
    <xf numFmtId="164" fontId="19" fillId="0" borderId="0" xfId="0" applyNumberFormat="1" applyFont="1" applyBorder="1"/>
    <xf numFmtId="0" fontId="21" fillId="0" borderId="0" xfId="0" applyFont="1"/>
    <xf numFmtId="0" fontId="29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4" fontId="19" fillId="0" borderId="13" xfId="0" applyNumberFormat="1" applyFont="1" applyBorder="1"/>
    <xf numFmtId="164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4" fontId="21" fillId="0" borderId="11" xfId="28" applyNumberFormat="1" applyFont="1" applyBorder="1"/>
    <xf numFmtId="164" fontId="21" fillId="0" borderId="11" xfId="28" applyFont="1" applyBorder="1" applyAlignment="1">
      <alignment horizontal="center"/>
    </xf>
    <xf numFmtId="0" fontId="21" fillId="0" borderId="12" xfId="0" applyFont="1" applyBorder="1"/>
    <xf numFmtId="164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4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4" fontId="22" fillId="0" borderId="10" xfId="0" applyNumberFormat="1" applyFont="1" applyBorder="1"/>
    <xf numFmtId="164" fontId="23" fillId="0" borderId="14" xfId="28" applyFont="1" applyBorder="1" applyAlignment="1">
      <alignment vertical="center"/>
    </xf>
    <xf numFmtId="164" fontId="23" fillId="0" borderId="12" xfId="28" applyFont="1" applyBorder="1" applyAlignment="1">
      <alignment vertical="center"/>
    </xf>
    <xf numFmtId="164" fontId="23" fillId="0" borderId="15" xfId="28" applyFont="1" applyBorder="1" applyAlignment="1">
      <alignment vertical="center"/>
    </xf>
    <xf numFmtId="164" fontId="23" fillId="0" borderId="16" xfId="28" applyFont="1" applyBorder="1" applyAlignment="1">
      <alignment vertical="center"/>
    </xf>
    <xf numFmtId="164" fontId="24" fillId="0" borderId="17" xfId="28" applyFont="1" applyBorder="1" applyAlignment="1">
      <alignment horizontal="center" vertical="center"/>
    </xf>
    <xf numFmtId="164" fontId="23" fillId="0" borderId="17" xfId="28" applyFont="1" applyBorder="1" applyAlignment="1">
      <alignment vertical="center"/>
    </xf>
    <xf numFmtId="164" fontId="23" fillId="0" borderId="18" xfId="28" applyFont="1" applyBorder="1" applyAlignment="1">
      <alignment vertical="center"/>
    </xf>
    <xf numFmtId="164" fontId="19" fillId="0" borderId="10" xfId="0" applyNumberFormat="1" applyFont="1" applyBorder="1"/>
    <xf numFmtId="164" fontId="19" fillId="0" borderId="11" xfId="0" applyNumberFormat="1" applyFont="1" applyBorder="1"/>
    <xf numFmtId="164" fontId="21" fillId="0" borderId="12" xfId="28" applyFont="1" applyBorder="1" applyAlignment="1">
      <alignment horizontal="right"/>
    </xf>
    <xf numFmtId="164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4" fontId="21" fillId="0" borderId="10" xfId="28" applyNumberFormat="1" applyFont="1" applyBorder="1"/>
    <xf numFmtId="164" fontId="19" fillId="0" borderId="10" xfId="28" applyNumberFormat="1" applyFont="1" applyBorder="1"/>
    <xf numFmtId="164" fontId="21" fillId="0" borderId="0" xfId="28" applyFont="1" applyBorder="1" applyAlignment="1">
      <alignment horizontal="right"/>
    </xf>
    <xf numFmtId="0" fontId="21" fillId="0" borderId="19" xfId="0" applyFont="1" applyBorder="1"/>
    <xf numFmtId="0" fontId="21" fillId="0" borderId="0" xfId="0" applyFont="1" applyBorder="1" applyAlignment="1"/>
    <xf numFmtId="164" fontId="21" fillId="0" borderId="0" xfId="28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64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4" fontId="26" fillId="0" borderId="11" xfId="0" applyNumberFormat="1" applyFont="1" applyBorder="1"/>
    <xf numFmtId="164" fontId="19" fillId="0" borderId="11" xfId="28" applyNumberFormat="1" applyFont="1" applyBorder="1"/>
    <xf numFmtId="164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4" fontId="21" fillId="0" borderId="13" xfId="28" applyNumberFormat="1" applyFont="1" applyBorder="1"/>
    <xf numFmtId="164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4" fontId="21" fillId="0" borderId="11" xfId="0" applyNumberFormat="1" applyFont="1" applyBorder="1" applyAlignment="1">
      <alignment vertical="top"/>
    </xf>
    <xf numFmtId="164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4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4" fontId="23" fillId="0" borderId="12" xfId="28" applyFont="1" applyBorder="1" applyAlignment="1">
      <alignment horizontal="center" vertical="center"/>
    </xf>
    <xf numFmtId="164" fontId="23" fillId="0" borderId="17" xfId="28" applyFont="1" applyBorder="1" applyAlignment="1">
      <alignment horizontal="center" vertical="center"/>
    </xf>
    <xf numFmtId="164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7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4" fontId="21" fillId="0" borderId="11" xfId="0" applyNumberFormat="1" applyFont="1" applyBorder="1" applyAlignment="1">
      <alignment vertical="top"/>
    </xf>
    <xf numFmtId="164" fontId="18" fillId="0" borderId="0" xfId="28" applyFont="1" applyAlignment="1">
      <alignment vertical="top"/>
    </xf>
    <xf numFmtId="166" fontId="32" fillId="24" borderId="0" xfId="44" applyFont="1" applyFill="1"/>
    <xf numFmtId="0" fontId="1" fillId="24" borderId="0" xfId="43" applyFont="1" applyFill="1"/>
    <xf numFmtId="0" fontId="32" fillId="24" borderId="0" xfId="43" applyFont="1" applyFill="1"/>
    <xf numFmtId="166" fontId="1" fillId="24" borderId="0" xfId="43" applyNumberFormat="1" applyFont="1" applyFill="1"/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Comma [0] 2 2" xfId="48"/>
    <cellStyle name="Comma 2" xfId="47"/>
    <cellStyle name="Comma 3" xfId="50"/>
    <cellStyle name="Comma[0]_Sheet1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rmal 2 2" xfId="45"/>
    <cellStyle name="Normal 2 3" xfId="51"/>
    <cellStyle name="Normal 3 2" xfId="49"/>
    <cellStyle name="Normal 3 3" xfId="52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160" workbookViewId="0">
      <selection activeCell="C2" sqref="C2:S91"/>
    </sheetView>
  </sheetViews>
  <sheetFormatPr defaultColWidth="9.109375" defaultRowHeight="14.4"/>
  <cols>
    <col min="1" max="16384" width="9.10937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2"/>
  <sheetViews>
    <sheetView tabSelected="1" zoomScale="70" zoomScaleNormal="70" workbookViewId="0">
      <selection activeCell="G12" sqref="G12"/>
    </sheetView>
  </sheetViews>
  <sheetFormatPr defaultRowHeight="12"/>
  <cols>
    <col min="1" max="1" width="4.5546875" style="1" customWidth="1"/>
    <col min="2" max="2" width="20" style="1" customWidth="1"/>
    <col min="3" max="3" width="25" style="1" customWidth="1"/>
    <col min="4" max="4" width="10" style="70" customWidth="1"/>
    <col min="5" max="5" width="8.5546875" style="1" customWidth="1"/>
    <col min="6" max="6" width="11" style="1" customWidth="1"/>
    <col min="7" max="7" width="16.44140625" style="1" customWidth="1"/>
    <col min="8" max="8" width="18.88671875" style="1" customWidth="1"/>
    <col min="9" max="9" width="16.5546875" style="1" customWidth="1"/>
    <col min="10" max="10" width="9.109375" style="1" customWidth="1"/>
    <col min="11" max="11" width="17.44140625" style="1" bestFit="1" customWidth="1"/>
    <col min="12" max="12" width="11.6640625" style="1" bestFit="1" customWidth="1"/>
    <col min="13" max="13" width="12.109375" style="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8.88671875" style="1"/>
  </cols>
  <sheetData>
    <row r="2" spans="1:13" ht="33.6">
      <c r="A2" s="5"/>
      <c r="B2" s="76" t="s">
        <v>20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26</v>
      </c>
      <c r="C3" s="77"/>
      <c r="D3" s="77"/>
      <c r="E3" s="77"/>
      <c r="F3" s="77"/>
      <c r="G3" s="77"/>
      <c r="H3" s="77"/>
      <c r="I3" s="77"/>
    </row>
    <row r="4" spans="1:13" ht="25.8">
      <c r="A4" s="49"/>
      <c r="B4" s="78" t="s">
        <v>27</v>
      </c>
      <c r="C4" s="78"/>
      <c r="D4" s="78"/>
      <c r="E4" s="78"/>
      <c r="F4" s="78"/>
      <c r="G4" s="78"/>
      <c r="H4" s="78"/>
      <c r="I4" s="78"/>
    </row>
    <row r="5" spans="1:13" ht="15.6">
      <c r="A5" s="72"/>
      <c r="B5" s="72"/>
      <c r="C5" s="72"/>
      <c r="D5" s="72"/>
      <c r="E5" s="72"/>
      <c r="F5" s="72"/>
      <c r="G5" s="72"/>
      <c r="H5" s="72"/>
      <c r="I5" s="72"/>
    </row>
    <row r="6" spans="1:13" ht="15.6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6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6">
      <c r="A8" s="6" t="s">
        <v>9</v>
      </c>
      <c r="B8" s="64" t="s">
        <v>22</v>
      </c>
      <c r="C8" s="61"/>
      <c r="D8" s="52"/>
      <c r="E8" s="8"/>
      <c r="F8" s="8"/>
      <c r="G8" s="8"/>
      <c r="H8" s="9"/>
      <c r="I8" s="10"/>
    </row>
    <row r="9" spans="1:13" s="60" customFormat="1" ht="102.6" customHeight="1">
      <c r="A9" s="56">
        <v>1</v>
      </c>
      <c r="B9" s="85" t="s">
        <v>31</v>
      </c>
      <c r="C9" s="86"/>
      <c r="D9" s="90">
        <v>1</v>
      </c>
      <c r="E9" s="89" t="s">
        <v>21</v>
      </c>
      <c r="F9" s="89" t="s">
        <v>10</v>
      </c>
      <c r="G9" s="91">
        <v>20794801.059999999</v>
      </c>
      <c r="H9" s="91">
        <v>20794801.059999999</v>
      </c>
      <c r="I9" s="59"/>
      <c r="M9" s="60">
        <f>280000/6</f>
        <v>46666.666666666664</v>
      </c>
    </row>
    <row r="10" spans="1:13" s="60" customFormat="1" ht="46.2" customHeight="1">
      <c r="A10" s="56">
        <f>+A9+1</f>
        <v>2</v>
      </c>
      <c r="B10" s="85" t="s">
        <v>32</v>
      </c>
      <c r="C10" s="86"/>
      <c r="D10" s="57">
        <v>1</v>
      </c>
      <c r="E10" s="56" t="s">
        <v>21</v>
      </c>
      <c r="F10" s="56" t="s">
        <v>10</v>
      </c>
      <c r="G10" s="58">
        <v>1650000</v>
      </c>
      <c r="H10" s="58">
        <f>+G10*D10</f>
        <v>1650000</v>
      </c>
      <c r="I10" s="59"/>
    </row>
    <row r="11" spans="1:13" s="93" customFormat="1" ht="21.6" customHeight="1">
      <c r="A11" s="89">
        <f>+A10+1</f>
        <v>3</v>
      </c>
      <c r="B11" s="85" t="s">
        <v>37</v>
      </c>
      <c r="C11" s="86"/>
      <c r="D11" s="90">
        <v>1</v>
      </c>
      <c r="E11" s="89" t="s">
        <v>21</v>
      </c>
      <c r="F11" s="89" t="s">
        <v>10</v>
      </c>
      <c r="G11" s="91">
        <v>650000</v>
      </c>
      <c r="H11" s="91">
        <f>+G11*D11</f>
        <v>650000</v>
      </c>
      <c r="I11" s="92"/>
    </row>
    <row r="12" spans="1:13" s="60" customFormat="1" ht="18" customHeight="1">
      <c r="A12" s="89">
        <f>+A11+1</f>
        <v>4</v>
      </c>
      <c r="B12" s="85" t="s">
        <v>25</v>
      </c>
      <c r="C12" s="86"/>
      <c r="D12" s="57">
        <v>1</v>
      </c>
      <c r="E12" s="56" t="s">
        <v>19</v>
      </c>
      <c r="F12" s="56" t="s">
        <v>10</v>
      </c>
      <c r="G12" s="58">
        <v>200000</v>
      </c>
      <c r="H12" s="58">
        <f t="shared" ref="H12" si="0">+G12*D12</f>
        <v>200000</v>
      </c>
      <c r="I12" s="59"/>
      <c r="K12" s="60">
        <f>24*3*2</f>
        <v>144</v>
      </c>
    </row>
    <row r="13" spans="1:13" s="60" customFormat="1" ht="18" customHeight="1">
      <c r="A13" s="11"/>
      <c r="B13" s="85"/>
      <c r="C13" s="86"/>
      <c r="D13" s="57"/>
      <c r="E13" s="56"/>
      <c r="F13" s="56"/>
      <c r="G13" s="58"/>
      <c r="H13" s="58"/>
      <c r="I13" s="59"/>
    </row>
    <row r="14" spans="1:13" ht="15.6">
      <c r="A14" s="38"/>
      <c r="B14" s="42"/>
      <c r="C14" s="62"/>
      <c r="D14" s="13"/>
      <c r="E14" s="11"/>
      <c r="F14" s="11"/>
      <c r="G14" s="12"/>
      <c r="H14" s="39"/>
      <c r="I14" s="40">
        <f>SUM(H9:H14)</f>
        <v>23294801.059999999</v>
      </c>
    </row>
    <row r="15" spans="1:13" ht="15.6">
      <c r="A15" s="17" t="s">
        <v>11</v>
      </c>
      <c r="B15" s="64" t="s">
        <v>12</v>
      </c>
      <c r="C15" s="61"/>
      <c r="D15" s="52"/>
      <c r="E15" s="53"/>
      <c r="F15" s="53"/>
      <c r="G15" s="54"/>
      <c r="H15" s="12"/>
      <c r="I15" s="51"/>
      <c r="K15" s="1">
        <f>21*3*2</f>
        <v>126</v>
      </c>
    </row>
    <row r="16" spans="1:13" s="60" customFormat="1" ht="57" customHeight="1">
      <c r="A16" s="74">
        <v>1</v>
      </c>
      <c r="B16" s="85" t="s">
        <v>24</v>
      </c>
      <c r="C16" s="86"/>
      <c r="D16" s="57">
        <v>1</v>
      </c>
      <c r="E16" s="56" t="s">
        <v>19</v>
      </c>
      <c r="F16" s="56" t="s">
        <v>19</v>
      </c>
      <c r="G16" s="75">
        <v>1500000</v>
      </c>
      <c r="H16" s="75">
        <f>G16*D16</f>
        <v>1500000</v>
      </c>
      <c r="I16" s="59"/>
    </row>
    <row r="17" spans="1:24" ht="15.6">
      <c r="A17" s="19"/>
      <c r="B17" s="65"/>
      <c r="C17" s="63"/>
      <c r="D17" s="20"/>
      <c r="E17" s="11"/>
      <c r="F17" s="11"/>
      <c r="G17" s="18"/>
      <c r="H17" s="18"/>
      <c r="I17" s="33">
        <f>SUM(H16:H16)</f>
        <v>1500000</v>
      </c>
    </row>
    <row r="18" spans="1:24" ht="15.6">
      <c r="A18" s="21"/>
      <c r="B18" s="14"/>
      <c r="C18" s="14"/>
      <c r="D18" s="67"/>
      <c r="E18" s="22"/>
      <c r="F18" s="35"/>
      <c r="G18" s="35" t="s">
        <v>13</v>
      </c>
      <c r="H18" s="37"/>
      <c r="I18" s="34">
        <f>I14+I17</f>
        <v>24794801.059999999</v>
      </c>
    </row>
    <row r="19" spans="1:24" ht="15.6">
      <c r="A19" s="42"/>
      <c r="B19" s="43"/>
      <c r="C19" s="43"/>
      <c r="D19" s="44"/>
      <c r="E19" s="44"/>
      <c r="F19" s="45"/>
      <c r="G19" s="41"/>
      <c r="H19" s="50"/>
      <c r="I19" s="55"/>
    </row>
    <row r="20" spans="1:24" ht="15.6">
      <c r="A20" s="23"/>
      <c r="B20" s="24"/>
      <c r="C20" s="24"/>
      <c r="D20" s="15"/>
      <c r="E20" s="15"/>
      <c r="F20" s="16"/>
      <c r="G20" s="36"/>
      <c r="H20" s="25"/>
      <c r="I20" s="46"/>
    </row>
    <row r="21" spans="1:24" ht="15.6">
      <c r="A21" s="26"/>
      <c r="B21" s="27" t="s">
        <v>23</v>
      </c>
      <c r="C21" s="27"/>
      <c r="D21" s="68"/>
      <c r="E21" s="27"/>
      <c r="F21" s="27"/>
      <c r="G21" s="28"/>
      <c r="H21" s="47" t="s">
        <v>14</v>
      </c>
      <c r="I21" s="9">
        <f>I18</f>
        <v>24794801.059999999</v>
      </c>
    </row>
    <row r="22" spans="1:24" ht="15.6">
      <c r="A22" s="29"/>
      <c r="B22" s="66" t="str">
        <f>N32</f>
        <v>Dua Puluh Empat Juta Tujuh Ratus Sembilan Puluh Lima Ribu Rupiah</v>
      </c>
      <c r="C22" s="30"/>
      <c r="D22" s="69"/>
      <c r="E22" s="31"/>
      <c r="F22" s="31"/>
      <c r="G22" s="32"/>
      <c r="H22" s="48" t="s">
        <v>15</v>
      </c>
      <c r="I22" s="33">
        <f>ROUND(I21,-3)</f>
        <v>24795000</v>
      </c>
    </row>
    <row r="23" spans="1:24" ht="15.6">
      <c r="A23" s="2"/>
      <c r="B23" s="2"/>
      <c r="C23" s="2"/>
      <c r="D23" s="45"/>
      <c r="E23" s="2"/>
      <c r="F23" s="2"/>
      <c r="G23" s="2"/>
      <c r="H23" s="2"/>
      <c r="I23" s="3"/>
    </row>
    <row r="24" spans="1:24" ht="15.6">
      <c r="A24" s="4"/>
      <c r="B24" s="4"/>
      <c r="C24" s="4"/>
      <c r="D24" s="71"/>
      <c r="E24" s="4"/>
      <c r="F24" s="4"/>
      <c r="G24" s="4"/>
      <c r="H24" s="87" t="s">
        <v>34</v>
      </c>
      <c r="I24" s="87"/>
      <c r="N24" s="94">
        <f>+I22</f>
        <v>24795000</v>
      </c>
      <c r="O24" s="95">
        <v>1</v>
      </c>
      <c r="P24" s="95">
        <f>+O24*10</f>
        <v>10</v>
      </c>
      <c r="Q24" s="95">
        <f t="shared" ref="Q24:X24" si="1">+P24*10</f>
        <v>100</v>
      </c>
      <c r="R24" s="95">
        <f t="shared" si="1"/>
        <v>1000</v>
      </c>
      <c r="S24" s="95">
        <f t="shared" si="1"/>
        <v>10000</v>
      </c>
      <c r="T24" s="95">
        <f t="shared" si="1"/>
        <v>100000</v>
      </c>
      <c r="U24" s="95">
        <f t="shared" si="1"/>
        <v>1000000</v>
      </c>
      <c r="V24" s="95">
        <f t="shared" si="1"/>
        <v>10000000</v>
      </c>
      <c r="W24" s="95">
        <f t="shared" si="1"/>
        <v>100000000</v>
      </c>
      <c r="X24" s="95">
        <f t="shared" si="1"/>
        <v>1000000000</v>
      </c>
    </row>
    <row r="25" spans="1:24" ht="15.6">
      <c r="A25" s="87" t="s">
        <v>16</v>
      </c>
      <c r="B25" s="87"/>
      <c r="C25" s="87"/>
      <c r="D25" s="87" t="s">
        <v>17</v>
      </c>
      <c r="E25" s="87"/>
      <c r="F25" s="87"/>
      <c r="G25" s="4"/>
      <c r="H25" s="87" t="s">
        <v>18</v>
      </c>
      <c r="I25" s="87"/>
      <c r="N25" s="96" t="s">
        <v>33</v>
      </c>
      <c r="O25" s="95">
        <v>0</v>
      </c>
      <c r="P25" s="97">
        <f>MOD(N24,P24)</f>
        <v>0</v>
      </c>
      <c r="Q25" s="97">
        <f>MOD(N24,Q24)</f>
        <v>0</v>
      </c>
      <c r="R25" s="97">
        <f>MOD(N24,R24)</f>
        <v>0</v>
      </c>
      <c r="S25" s="97">
        <f>MOD(N24,S24)</f>
        <v>5000</v>
      </c>
      <c r="T25" s="97">
        <f>MOD(N24,T24)</f>
        <v>95000</v>
      </c>
      <c r="U25" s="97">
        <f>MOD(N24,U24)</f>
        <v>795000</v>
      </c>
      <c r="V25" s="97">
        <f>MOD(N24,V24)</f>
        <v>4795000</v>
      </c>
      <c r="W25" s="97">
        <f>MOD(N24,W24)</f>
        <v>24795000</v>
      </c>
      <c r="X25" s="97">
        <f>MOD(N24,X24)</f>
        <v>24795000</v>
      </c>
    </row>
    <row r="26" spans="1:24" ht="15.6">
      <c r="A26" s="4"/>
      <c r="B26" s="4"/>
      <c r="C26" s="4"/>
      <c r="D26" s="71"/>
      <c r="E26" s="4"/>
      <c r="F26" s="4"/>
      <c r="G26" s="4"/>
      <c r="H26" s="4"/>
      <c r="I26" s="4"/>
      <c r="N26" s="95"/>
      <c r="O26" s="95"/>
      <c r="P26" s="95">
        <f t="shared" ref="P26:U26" si="2">+P25-O25</f>
        <v>0</v>
      </c>
      <c r="Q26" s="95">
        <f t="shared" si="2"/>
        <v>0</v>
      </c>
      <c r="R26" s="95">
        <f t="shared" si="2"/>
        <v>0</v>
      </c>
      <c r="S26" s="95">
        <f t="shared" si="2"/>
        <v>5000</v>
      </c>
      <c r="T26" s="95">
        <f t="shared" si="2"/>
        <v>90000</v>
      </c>
      <c r="U26" s="95">
        <f t="shared" si="2"/>
        <v>700000</v>
      </c>
      <c r="V26" s="95">
        <f>+V25-U25</f>
        <v>4000000</v>
      </c>
      <c r="W26" s="95">
        <f t="shared" ref="W26:X26" si="3">+W25-V25</f>
        <v>20000000</v>
      </c>
      <c r="X26" s="95">
        <f t="shared" si="3"/>
        <v>0</v>
      </c>
    </row>
    <row r="27" spans="1:24" ht="15.6">
      <c r="A27" s="4"/>
      <c r="B27" s="4"/>
      <c r="C27" s="4"/>
      <c r="D27" s="71"/>
      <c r="E27" s="4"/>
      <c r="F27" s="4"/>
      <c r="G27" s="4"/>
      <c r="H27" s="4"/>
      <c r="I27" s="4"/>
      <c r="N27" s="95"/>
      <c r="O27" s="95"/>
      <c r="P27" s="95">
        <f t="shared" ref="P27:U27" si="4">+P26*10/P24</f>
        <v>0</v>
      </c>
      <c r="Q27" s="95">
        <f t="shared" si="4"/>
        <v>0</v>
      </c>
      <c r="R27" s="95">
        <f t="shared" si="4"/>
        <v>0</v>
      </c>
      <c r="S27" s="95">
        <f t="shared" si="4"/>
        <v>5</v>
      </c>
      <c r="T27" s="95">
        <f t="shared" si="4"/>
        <v>9</v>
      </c>
      <c r="U27" s="95">
        <f t="shared" si="4"/>
        <v>7</v>
      </c>
      <c r="V27" s="95">
        <f>+V26*10/V24</f>
        <v>4</v>
      </c>
      <c r="W27" s="95">
        <f t="shared" ref="W27:X27" si="5">+W26*10/W24</f>
        <v>2</v>
      </c>
      <c r="X27" s="95">
        <f t="shared" si="5"/>
        <v>0</v>
      </c>
    </row>
    <row r="28" spans="1:24" ht="15.6">
      <c r="A28" s="4"/>
      <c r="B28" s="4"/>
      <c r="C28" s="4"/>
      <c r="D28" s="71"/>
      <c r="E28" s="4"/>
      <c r="F28" s="4"/>
      <c r="G28" s="4"/>
      <c r="H28" s="4"/>
      <c r="I28" s="4"/>
      <c r="N28" s="95"/>
      <c r="O28" s="95"/>
      <c r="P28" s="95" t="str">
        <f>IF(AND(P27&gt;0,Q27&lt;&gt;1),CHOOSE(P27,"satu","dua","tiga","empat","lima","enam","tujuh","delapan","sembilan"),"")</f>
        <v/>
      </c>
      <c r="Q28" s="95" t="str">
        <f>IF(Q27&gt;0,CHOOSE(Q27,CHOOSE(P27+1,"se","se","dua","tiga","empat","lima","enam","tujuh","delapan","sembilan"),"dua","tiga","empat","lima","enam","tujuh","delapan","sembilan"),"")</f>
        <v/>
      </c>
      <c r="R28" s="95" t="str">
        <f>IF(R27&gt;0,CHOOSE(R27,"se","dua","tiga","empat","lima","enam","tujuh","delapan","sembilan"),"")</f>
        <v/>
      </c>
      <c r="S28" s="95" t="str">
        <f>IF(AND(S27&gt;0,T27&lt;&gt;1),CHOOSE(S27,"satu","dua","tiga","empat","lima","enam","tujuh","delapan","sembilan"),"")</f>
        <v>lima</v>
      </c>
      <c r="T28" s="95" t="str">
        <f>IF(T27&gt;0,CHOOSE(T27,CHOOSE(S27+1,"se","se","dua","tiga","empat","lima","enam","tujuh","delapan","sembilan"),"dua","tiga","empat","lima","enam","tujuh","delapan","sembilan"),"")</f>
        <v>sembilan</v>
      </c>
      <c r="U28" s="95" t="str">
        <f>IF(U27&gt;0,CHOOSE(U27,"se","dua","tiga","empat","lima","enam","tujuh","delapan","sembilan"),"")</f>
        <v>tujuh</v>
      </c>
      <c r="V28" s="95" t="str">
        <f>IF(AND(V27&gt;0,W27&lt;&gt;1),CHOOSE(V27,"satu","dua","tiga","empat","lima","enam","tujuh","delapan","sembilan"),"")</f>
        <v>empat</v>
      </c>
      <c r="W28" s="95" t="str">
        <f>IF(W27&gt;0,CHOOSE(W27,CHOOSE(V27+1,"","se","dua","tiga","empat","lima","enam","tujuh","delapan","sembilan"),"dua","tiga","empat","lima","enam","tujuh","delapan","sembilan"),"")</f>
        <v>dua</v>
      </c>
      <c r="X28" s="95" t="str">
        <f>IF(X27&gt;0,CHOOSE(X27,"se","dua","tiga","empat","lima","enam","tujuh","delapan","sembilan"),"")</f>
        <v/>
      </c>
    </row>
    <row r="29" spans="1:24" ht="15.6">
      <c r="A29" s="88" t="s">
        <v>35</v>
      </c>
      <c r="B29" s="88"/>
      <c r="C29" s="88"/>
      <c r="D29" s="88" t="s">
        <v>29</v>
      </c>
      <c r="E29" s="88"/>
      <c r="F29" s="88"/>
      <c r="G29" s="4"/>
      <c r="H29" s="88" t="s">
        <v>28</v>
      </c>
      <c r="I29" s="88"/>
      <c r="N29" s="95"/>
      <c r="O29" s="95"/>
      <c r="P29" s="95"/>
      <c r="Q29" s="95" t="str">
        <f>IF(Q27&gt;0,IF(AND(Q27=1,P27&gt;0)," belas "," puluh "),"")</f>
        <v/>
      </c>
      <c r="R29" s="95" t="str">
        <f>IF(R27&gt;0," ratus ","")</f>
        <v/>
      </c>
      <c r="S29" s="95" t="str">
        <f>IF(SUM(S27,U27)&gt;0," ribu ","")</f>
        <v xml:space="preserve"> ribu </v>
      </c>
      <c r="T29" s="95" t="str">
        <f>IF(T27&gt;0,IF(AND(T27=1,S27&gt;0)," belas "," puluh "),"")</f>
        <v xml:space="preserve"> puluh </v>
      </c>
      <c r="U29" s="95" t="str">
        <f>IF(U27&gt;0," ratus ","")</f>
        <v xml:space="preserve"> ratus </v>
      </c>
      <c r="V29" s="95" t="str">
        <f>IF(SUM(V27,X27)&gt;0," juta ","")</f>
        <v xml:space="preserve"> juta </v>
      </c>
      <c r="W29" s="95" t="str">
        <f>IF(W27&gt;0,IF(AND(W27=1,V27&gt;0)," belas "," puluh "),"")</f>
        <v xml:space="preserve"> puluh </v>
      </c>
      <c r="X29" s="95" t="str">
        <f>IF(X27&gt;0," ratus ","")</f>
        <v/>
      </c>
    </row>
    <row r="30" spans="1:24" ht="15.6">
      <c r="A30" s="87" t="s">
        <v>36</v>
      </c>
      <c r="B30" s="87"/>
      <c r="C30" s="87"/>
      <c r="D30" s="87" t="s">
        <v>30</v>
      </c>
      <c r="E30" s="87"/>
      <c r="F30" s="87"/>
      <c r="G30" s="4"/>
      <c r="H30" s="87"/>
      <c r="I30" s="87"/>
      <c r="N30" s="95"/>
      <c r="O30" s="95"/>
      <c r="P30" s="95" t="str">
        <f>CONCATENATE(P28,P23)</f>
        <v/>
      </c>
      <c r="Q30" s="95" t="str">
        <f t="shared" ref="Q30:X30" si="6">CONCATENATE(Q28,Q29)</f>
        <v/>
      </c>
      <c r="R30" s="95" t="str">
        <f t="shared" si="6"/>
        <v/>
      </c>
      <c r="S30" s="95" t="str">
        <f t="shared" si="6"/>
        <v xml:space="preserve">lima ribu </v>
      </c>
      <c r="T30" s="95" t="str">
        <f t="shared" si="6"/>
        <v xml:space="preserve">sembilan puluh </v>
      </c>
      <c r="U30" s="95" t="str">
        <f t="shared" si="6"/>
        <v xml:space="preserve">tujuh ratus </v>
      </c>
      <c r="V30" s="95" t="str">
        <f t="shared" si="6"/>
        <v xml:space="preserve">empat juta </v>
      </c>
      <c r="W30" s="95" t="str">
        <f t="shared" si="6"/>
        <v xml:space="preserve">dua puluh </v>
      </c>
      <c r="X30" s="95" t="str">
        <f t="shared" si="6"/>
        <v/>
      </c>
    </row>
    <row r="31" spans="1:24" ht="14.4"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</row>
    <row r="32" spans="1:24" ht="14.4">
      <c r="N32" s="96" t="str">
        <f>PROPER(CONCATENATE(X30,W30,V30,U30,T30,S30,R30,Q30,P30,N25))</f>
        <v>Dua Puluh Empat Juta Tujuh Ratus Sembilan Puluh Lima Ribu Rupiah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</row>
  </sheetData>
  <mergeCells count="23">
    <mergeCell ref="A29:C29"/>
    <mergeCell ref="D29:F29"/>
    <mergeCell ref="H29:I29"/>
    <mergeCell ref="A30:C30"/>
    <mergeCell ref="D30:F30"/>
    <mergeCell ref="H30:I30"/>
    <mergeCell ref="H24:I24"/>
    <mergeCell ref="A25:C25"/>
    <mergeCell ref="D25:F25"/>
    <mergeCell ref="H25:I25"/>
    <mergeCell ref="B12:C13"/>
    <mergeCell ref="B16:C16"/>
    <mergeCell ref="B10:C10"/>
    <mergeCell ref="B9:C9"/>
    <mergeCell ref="B11:C11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2024-08-12T03:17:40Z</cp:lastPrinted>
  <dcterms:created xsi:type="dcterms:W3CDTF">2012-03-21T04:38:16Z</dcterms:created>
  <dcterms:modified xsi:type="dcterms:W3CDTF">2024-08-12T03:26:24Z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