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B22" i="8"/>
  <c r="P21"/>
  <c r="P22" s="1"/>
  <c r="P23" s="1"/>
  <c r="Q20"/>
  <c r="R20" s="1"/>
  <c r="S20" s="1"/>
  <c r="P20"/>
  <c r="N20"/>
  <c r="S21" l="1"/>
  <c r="S22" s="1"/>
  <c r="S23" s="1"/>
  <c r="T20"/>
  <c r="Q21"/>
  <c r="Q22" s="1"/>
  <c r="Q23" s="1"/>
  <c r="R21"/>
  <c r="R22" s="1"/>
  <c r="R23" s="1"/>
  <c r="Q25" l="1"/>
  <c r="Q24"/>
  <c r="P24"/>
  <c r="P26" s="1"/>
  <c r="R25"/>
  <c r="R24"/>
  <c r="U20"/>
  <c r="T21"/>
  <c r="T22" s="1"/>
  <c r="T23" s="1"/>
  <c r="T25" l="1"/>
  <c r="T24"/>
  <c r="S24"/>
  <c r="Q26"/>
  <c r="V20"/>
  <c r="U21"/>
  <c r="U22" s="1"/>
  <c r="U23" s="1"/>
  <c r="R26"/>
  <c r="W20" l="1"/>
  <c r="V21"/>
  <c r="V22" s="1"/>
  <c r="V23" s="1"/>
  <c r="T26"/>
  <c r="U25"/>
  <c r="U24"/>
  <c r="U26" s="1"/>
  <c r="S25"/>
  <c r="S26" s="1"/>
  <c r="X20" l="1"/>
  <c r="X21" s="1"/>
  <c r="X22" s="1"/>
  <c r="X23" s="1"/>
  <c r="W21"/>
  <c r="W22" s="1"/>
  <c r="W23" s="1"/>
  <c r="W25" l="1"/>
  <c r="W24"/>
  <c r="W26" s="1"/>
  <c r="X25"/>
  <c r="X24"/>
  <c r="V25"/>
  <c r="V24"/>
  <c r="V26" s="1"/>
  <c r="X26" l="1"/>
  <c r="N28" s="1"/>
  <c r="N11" l="1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<sst xmlns="http://schemas.openxmlformats.org/spreadsheetml/2006/main" count="88" uniqueCount="64">
  <si>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</si>
  <si>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</si>
  <si>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</si>
  <si>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</si>
  <si>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</si>
  <si>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</si>
  <si>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</si>
  <si>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</si>
  <si>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</si>
  <si>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</si>
  <si>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</si>
  <si>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</si>
  <si>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</si>
  <si>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</si>
  <si>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</si>
  <si>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</si>
  <si>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</si>
  <si>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</si>
  <si>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</si>
  <si>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</si>
  <si>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</si>
  <si>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</si>
  <si>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</si>
  <si>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</si>
  <si>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</si>
  <si>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</si>
  <si>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</si>
  <si>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</si>
  <si>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</si>
  <si>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</si>
  <si>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</si>
  <si>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</si>
  <si>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</si>
  <si>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</si>
  <si>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</si>
  <si>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</si>
  <si>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</si>
  <si>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</si>
  <si>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</si>
  <si>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</si>
  <si>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</si>
  <si>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</si>
  <si>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</si>
  <si>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</si>
  <si>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</si>
  <si>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</si>
  <si>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</si>
  <si>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</si>
  <si>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</si>
  <si>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</si>
  <si>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</si>
  <si>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</si>
  <si>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</si>
  <si>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</si>
  <si>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</si>
  <si>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</si>
  <si>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</si>
  <si>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Muhri Fepri Iswanto</t>
  </si>
  <si>
    <t>Kadiv. Transmisi Distribusi</t>
  </si>
  <si>
    <t>Rupiah</t>
  </si>
  <si>
    <t>LOKASI: BOOSTER CEMARA</t>
  </si>
  <si>
    <t>Medan,     Agustus 2020</t>
  </si>
  <si>
    <t>Gunung Iskandar Nasution</t>
  </si>
  <si>
    <t>Julfan Fadhli Siregar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</si>
</sst>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30" fillId="0" borderId="0" applyFont="0" applyFill="0" applyBorder="0" applyAlignment="0" applyProtection="0"/>
  </cellStyleXfs>
  <cellXfs count="111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3" fontId="29" fillId="0" borderId="0" xfId="28" applyFont="1" applyBorder="1" applyAlignment="1">
      <alignment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0"/>
  <sheetViews>
    <sheetView tabSelected="1" topLeftCell="A13" workbookViewId="0">
      <selection activeCell="J27" sqref="J27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1" t="s">
        <v>18</v>
      </c>
      <c r="C2" s="101"/>
      <c r="D2" s="101"/>
      <c r="E2" s="101"/>
      <c r="F2" s="101"/>
      <c r="G2" s="101"/>
      <c r="H2" s="101"/>
      <c r="I2" s="101"/>
    </row>
    <row r="3" spans="1:14" ht="24.75" customHeight="1">
      <c r="A3" s="3"/>
      <c r="B3" s="102" t="s">
        <v>52</v>
      </c>
      <c r="C3" s="102"/>
      <c r="D3" s="102"/>
      <c r="E3" s="102"/>
      <c r="F3" s="102"/>
      <c r="G3" s="102"/>
      <c r="H3" s="102"/>
      <c r="I3" s="102"/>
    </row>
    <row r="4" spans="1:14" ht="26.25">
      <c r="A4" s="9"/>
      <c r="B4" s="103" t="s">
        <v>60</v>
      </c>
      <c r="C4" s="103"/>
      <c r="D4" s="103"/>
      <c r="E4" s="103"/>
      <c r="F4" s="103"/>
      <c r="G4" s="103"/>
      <c r="H4" s="103"/>
      <c r="I4" s="103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5" t="s">
        <v>0</v>
      </c>
      <c r="B6" s="97" t="s">
        <v>1</v>
      </c>
      <c r="C6" s="98"/>
      <c r="D6" s="95" t="s">
        <v>2</v>
      </c>
      <c r="E6" s="95" t="s">
        <v>3</v>
      </c>
      <c r="F6" s="95" t="s">
        <v>4</v>
      </c>
      <c r="G6" s="4" t="s">
        <v>5</v>
      </c>
      <c r="H6" s="4" t="s">
        <v>6</v>
      </c>
      <c r="I6" s="4" t="s">
        <v>7</v>
      </c>
    </row>
    <row r="7" spans="1:14" ht="15.75">
      <c r="A7" s="96"/>
      <c r="B7" s="99"/>
      <c r="C7" s="100"/>
      <c r="D7" s="96"/>
      <c r="E7" s="96"/>
      <c r="F7" s="96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4" t="s">
        <v>54</v>
      </c>
      <c r="C9" s="105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6" t="s">
        <v>55</v>
      </c>
      <c r="C10" s="107"/>
      <c r="D10" s="64">
        <v>1</v>
      </c>
      <c r="E10" s="63" t="s">
        <v>46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106" t="s">
        <v>56</v>
      </c>
      <c r="C11" s="107"/>
      <c r="D11" s="64">
        <v>1</v>
      </c>
      <c r="E11" s="63" t="s">
        <v>46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106" t="s">
        <v>40</v>
      </c>
      <c r="C12" s="107"/>
      <c r="D12" s="64">
        <v>1</v>
      </c>
      <c r="E12" s="63" t="s">
        <v>46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106" t="s">
        <v>41</v>
      </c>
      <c r="C13" s="107"/>
      <c r="D13" s="64">
        <v>5</v>
      </c>
      <c r="E13" s="63" t="s">
        <v>47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106" t="s">
        <v>42</v>
      </c>
      <c r="C14" s="107"/>
      <c r="D14" s="64">
        <v>1</v>
      </c>
      <c r="E14" s="63" t="s">
        <v>49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106" t="s">
        <v>43</v>
      </c>
      <c r="C15" s="107"/>
      <c r="D15" s="64">
        <f>+D12</f>
        <v>1</v>
      </c>
      <c r="E15" s="63" t="s">
        <v>33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8" t="s">
        <v>53</v>
      </c>
      <c r="C16" s="107"/>
      <c r="D16" s="64">
        <v>1</v>
      </c>
      <c r="E16" s="63" t="s">
        <v>33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24" s="67" customFormat="1" ht="18" customHeight="1">
      <c r="A17" s="63">
        <f t="shared" si="1"/>
        <v>8</v>
      </c>
      <c r="B17" s="106" t="s">
        <v>44</v>
      </c>
      <c r="C17" s="107"/>
      <c r="D17" s="64">
        <v>50</v>
      </c>
      <c r="E17" s="63" t="s">
        <v>48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24" s="67" customFormat="1" ht="19.5" customHeight="1">
      <c r="A18" s="63">
        <f t="shared" si="1"/>
        <v>9</v>
      </c>
      <c r="B18" s="108" t="s">
        <v>50</v>
      </c>
      <c r="C18" s="107"/>
      <c r="D18" s="64">
        <v>1</v>
      </c>
      <c r="E18" s="63" t="s">
        <v>51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24" s="67" customFormat="1" ht="36" customHeight="1">
      <c r="A19" s="63">
        <f t="shared" ref="A19" si="4">+A18+1</f>
        <v>10</v>
      </c>
      <c r="B19" s="104" t="s">
        <v>45</v>
      </c>
      <c r="C19" s="105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2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  <c r="N20" s="91">
        <f>I22</f>
        <v>24480000</v>
      </c>
      <c r="O20" s="92">
        <v>1</v>
      </c>
      <c r="P20" s="92">
        <f>+O20*10</f>
        <v>10</v>
      </c>
      <c r="Q20" s="92">
        <f t="shared" ref="Q20:X20" si="5">+P20*10</f>
        <v>100</v>
      </c>
      <c r="R20" s="92">
        <f t="shared" si="5"/>
        <v>1000</v>
      </c>
      <c r="S20" s="92">
        <f t="shared" si="5"/>
        <v>10000</v>
      </c>
      <c r="T20" s="92">
        <f t="shared" si="5"/>
        <v>100000</v>
      </c>
      <c r="U20" s="92">
        <f t="shared" si="5"/>
        <v>1000000</v>
      </c>
      <c r="V20" s="92">
        <f t="shared" si="5"/>
        <v>10000000</v>
      </c>
      <c r="W20" s="92">
        <f t="shared" si="5"/>
        <v>100000000</v>
      </c>
      <c r="X20" s="92">
        <f t="shared" si="5"/>
        <v>1000000000</v>
      </c>
    </row>
    <row r="21" spans="1:2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  <c r="N21" s="93" t="s">
        <v>59</v>
      </c>
      <c r="O21" s="92">
        <v>0</v>
      </c>
      <c r="P21" s="94">
        <f>MOD(N20,P20)</f>
        <v>0</v>
      </c>
      <c r="Q21" s="94">
        <f>MOD(N20,Q20)</f>
        <v>0</v>
      </c>
      <c r="R21" s="94">
        <f>MOD(N20,R20)</f>
        <v>0</v>
      </c>
      <c r="S21" s="94">
        <f>MOD(N20,S20)</f>
        <v>0</v>
      </c>
      <c r="T21" s="94">
        <f>MOD(N20,T20)</f>
        <v>80000</v>
      </c>
      <c r="U21" s="94">
        <f>MOD(N20,U20)</f>
        <v>480000</v>
      </c>
      <c r="V21" s="94">
        <f>MOD(N20,V20)</f>
        <v>4480000</v>
      </c>
      <c r="W21" s="94">
        <f>MOD(N20,W20)</f>
        <v>24480000</v>
      </c>
      <c r="X21" s="94">
        <f>MOD(N20,X20)</f>
        <v>24480000</v>
      </c>
    </row>
    <row r="22" spans="1:24" ht="15.75">
      <c r="A22" s="82"/>
      <c r="B22" s="83" t="str">
        <f>N28</f>
        <v>Dua Puluh Empat Juta Empat Ratus Delapan Puluh  Ribu Rupiah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  <c r="N22" s="92"/>
      <c r="O22" s="92"/>
      <c r="P22" s="92">
        <f t="shared" ref="P22:U22" si="6">+P21-O21</f>
        <v>0</v>
      </c>
      <c r="Q22" s="92">
        <f t="shared" si="6"/>
        <v>0</v>
      </c>
      <c r="R22" s="92">
        <f t="shared" si="6"/>
        <v>0</v>
      </c>
      <c r="S22" s="92">
        <f t="shared" si="6"/>
        <v>0</v>
      </c>
      <c r="T22" s="92">
        <f t="shared" si="6"/>
        <v>80000</v>
      </c>
      <c r="U22" s="92">
        <f t="shared" si="6"/>
        <v>400000</v>
      </c>
      <c r="V22" s="92">
        <f>+V21-U21</f>
        <v>4000000</v>
      </c>
      <c r="W22" s="92">
        <f t="shared" ref="W22:X22" si="7">+W21-V21</f>
        <v>20000000</v>
      </c>
      <c r="X22" s="92">
        <f t="shared" si="7"/>
        <v>0</v>
      </c>
    </row>
    <row r="23" spans="1:24" ht="15.75">
      <c r="A23" s="2"/>
      <c r="B23" s="2"/>
      <c r="C23" s="2"/>
      <c r="D23" s="14"/>
      <c r="E23" s="2"/>
      <c r="F23" s="2"/>
      <c r="G23" s="2"/>
      <c r="H23" s="2"/>
      <c r="I23" s="2"/>
      <c r="N23" s="92"/>
      <c r="O23" s="92"/>
      <c r="P23" s="92">
        <f t="shared" ref="P23:U23" si="8">+P22*10/P20</f>
        <v>0</v>
      </c>
      <c r="Q23" s="92">
        <f t="shared" si="8"/>
        <v>0</v>
      </c>
      <c r="R23" s="92">
        <f t="shared" si="8"/>
        <v>0</v>
      </c>
      <c r="S23" s="92">
        <f t="shared" si="8"/>
        <v>0</v>
      </c>
      <c r="T23" s="92">
        <f t="shared" si="8"/>
        <v>8</v>
      </c>
      <c r="U23" s="92">
        <f t="shared" si="8"/>
        <v>4</v>
      </c>
      <c r="V23" s="92">
        <f>+V22*10/V20</f>
        <v>4</v>
      </c>
      <c r="W23" s="92">
        <f t="shared" ref="W23:X23" si="9">+W22*10/W20</f>
        <v>2</v>
      </c>
      <c r="X23" s="92">
        <f t="shared" si="9"/>
        <v>0</v>
      </c>
    </row>
    <row r="24" spans="1:24" ht="15.75">
      <c r="A24" s="2"/>
      <c r="B24" s="2"/>
      <c r="C24" s="2"/>
      <c r="D24" s="17"/>
      <c r="E24" s="2"/>
      <c r="F24" s="2"/>
      <c r="G24" s="2"/>
      <c r="H24" s="109" t="s">
        <v>61</v>
      </c>
      <c r="I24" s="109"/>
      <c r="N24" s="92"/>
      <c r="O24" s="92"/>
      <c r="P24" s="92" t="str">
        <f>IF(AND(P23&gt;0,Q23&lt;&gt;1),CHOOSE(P23,"satu","dua","tiga","empat","lima","enam","tujuh","delapan","sembilan"),"")</f>
        <v/>
      </c>
      <c r="Q24" s="92" t="str">
        <f>IF(Q23&gt;0,CHOOSE(Q23,CHOOSE(P23+1,"se","se","dua","tiga","empat","lima","enam","tujuh","delapan","sembilan"),"dua","tiga","empat","lima","enam","tujuh","delapan","sembilan"),"")</f>
        <v/>
      </c>
      <c r="R24" s="92" t="str">
        <f>IF(R23&gt;0,CHOOSE(R23,"se","dua","tiga","empat","lima","enam","tujuh","delapan","sembilan"),"")</f>
        <v/>
      </c>
      <c r="S24" s="92" t="str">
        <f>IF(AND(S23&gt;0,T23&lt;&gt;1),CHOOSE(S23,"satu","dua","tiga","empat","lima","enam","tujuh","delapan","sembilan"),"")</f>
        <v/>
      </c>
      <c r="T24" s="92" t="str">
        <f>IF(T23&gt;0,CHOOSE(T23,CHOOSE(S23+1,"se","se","dua","tiga","empat","lima","enam","tujuh","delapan","sembilan"),"dua","tiga","empat","lima","enam","tujuh","delapan","sembilan"),"")</f>
        <v>delapan</v>
      </c>
      <c r="U24" s="92" t="str">
        <f>IF(U23&gt;0,CHOOSE(U23,"se","dua","tiga","empat","lima","enam","tujuh","delapan","sembilan"),"")</f>
        <v>empat</v>
      </c>
      <c r="V24" s="92" t="str">
        <f>IF(AND(V23&gt;0,W23&lt;&gt;1),CHOOSE(V23,"satu","dua","tiga","empat","lima","enam","tujuh","delapan","sembilan"),"")</f>
        <v>empat</v>
      </c>
      <c r="W24" s="92" t="str">
        <f>IF(W23&gt;0,CHOOSE(W23,CHOOSE(V23+1,"","se","dua","tiga","empat","lima","enam","tujuh","delapan","sembilan"),"dua","tiga","empat","lima","enam","tujuh","delapan","sembilan"),"")</f>
        <v>dua</v>
      </c>
      <c r="X24" s="92" t="str">
        <f>IF(X23&gt;0,CHOOSE(X23,"se","dua","tiga","empat","lima","enam","tujuh","delapan","sembilan"),"")</f>
        <v/>
      </c>
    </row>
    <row r="25" spans="1:24" ht="15.75">
      <c r="A25" s="109" t="s">
        <v>13</v>
      </c>
      <c r="B25" s="109"/>
      <c r="C25" s="109"/>
      <c r="D25" s="109" t="s">
        <v>14</v>
      </c>
      <c r="E25" s="109"/>
      <c r="F25" s="109"/>
      <c r="G25" s="2"/>
      <c r="H25" s="109" t="s">
        <v>15</v>
      </c>
      <c r="I25" s="109"/>
      <c r="N25" s="92"/>
      <c r="O25" s="92"/>
      <c r="P25" s="92"/>
      <c r="Q25" s="92" t="str">
        <f>IF(Q23&gt;0,IF(AND(Q23=1,P23&gt;0)," belas "," puluh "),"")</f>
        <v/>
      </c>
      <c r="R25" s="92" t="str">
        <f>IF(R23&gt;0," ratus ","")</f>
        <v/>
      </c>
      <c r="S25" s="92" t="str">
        <f>IF(SUM(S23,U23)&gt;0," ribu ","")</f>
        <v xml:space="preserve"> ribu </v>
      </c>
      <c r="T25" s="92" t="str">
        <f>IF(T23&gt;0,IF(AND(T23=1,S23&gt;0)," belas "," puluh "),"")</f>
        <v xml:space="preserve"> puluh </v>
      </c>
      <c r="U25" s="92" t="str">
        <f>IF(U23&gt;0," ratus ","")</f>
        <v xml:space="preserve"> ratus </v>
      </c>
      <c r="V25" s="92" t="str">
        <f>IF(SUM(V23,X23)&gt;0," juta ","")</f>
        <v xml:space="preserve"> juta </v>
      </c>
      <c r="W25" s="92" t="str">
        <f>IF(W23&gt;0,IF(AND(W23=1,V23&gt;0)," belas "," puluh "),"")</f>
        <v xml:space="preserve"> puluh </v>
      </c>
      <c r="X25" s="92" t="str">
        <f>IF(X23&gt;0," ratus ","")</f>
        <v/>
      </c>
    </row>
    <row r="26" spans="1:24" ht="15.75">
      <c r="A26" s="2"/>
      <c r="B26" s="2"/>
      <c r="C26" s="2"/>
      <c r="D26" s="17"/>
      <c r="E26" s="2"/>
      <c r="F26" s="2"/>
      <c r="G26" s="2"/>
      <c r="H26" s="2"/>
      <c r="I26" s="2"/>
      <c r="N26" s="92"/>
      <c r="O26" s="92"/>
      <c r="P26" s="92" t="str">
        <f>CONCATENATE(P24,P19)</f>
        <v/>
      </c>
      <c r="Q26" s="92" t="str">
        <f t="shared" ref="Q26:X26" si="10">CONCATENATE(Q24,Q25)</f>
        <v/>
      </c>
      <c r="R26" s="92" t="str">
        <f t="shared" si="10"/>
        <v/>
      </c>
      <c r="S26" s="92" t="str">
        <f t="shared" si="10"/>
        <v xml:space="preserve"> ribu </v>
      </c>
      <c r="T26" s="92" t="str">
        <f t="shared" si="10"/>
        <v xml:space="preserve">delapan puluh </v>
      </c>
      <c r="U26" s="92" t="str">
        <f t="shared" si="10"/>
        <v xml:space="preserve">empat ratus </v>
      </c>
      <c r="V26" s="92" t="str">
        <f t="shared" si="10"/>
        <v xml:space="preserve">empat juta </v>
      </c>
      <c r="W26" s="92" t="str">
        <f t="shared" si="10"/>
        <v xml:space="preserve">dua puluh </v>
      </c>
      <c r="X26" s="92" t="str">
        <f t="shared" si="10"/>
        <v/>
      </c>
    </row>
    <row r="27" spans="1:24" ht="15.75">
      <c r="A27" s="2"/>
      <c r="B27" s="2"/>
      <c r="C27" s="2"/>
      <c r="D27" s="14"/>
      <c r="E27" s="2"/>
      <c r="F27" s="2"/>
      <c r="G27" s="2"/>
      <c r="H27" s="2"/>
      <c r="I27" s="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>
      <c r="A28" s="2"/>
      <c r="B28" s="2"/>
      <c r="C28" s="2"/>
      <c r="D28" s="14"/>
      <c r="E28" s="2"/>
      <c r="F28" s="2"/>
      <c r="G28" s="2"/>
      <c r="H28" s="2"/>
      <c r="I28" s="2"/>
      <c r="N28" s="93" t="str">
        <f>PROPER(CONCATENATE(X26,W26,V26,U26,T26,S26,R26,Q26,P26,N21))</f>
        <v>Dua Puluh Empat Juta Empat Ratus Delapan Puluh  Ribu Rupiah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>
      <c r="A29" s="110" t="s">
        <v>62</v>
      </c>
      <c r="B29" s="110"/>
      <c r="C29" s="110"/>
      <c r="D29" s="110" t="s">
        <v>57</v>
      </c>
      <c r="E29" s="110"/>
      <c r="F29" s="110"/>
      <c r="G29" s="2"/>
      <c r="H29" s="110" t="s">
        <v>63</v>
      </c>
      <c r="I29" s="110"/>
    </row>
    <row r="30" spans="1:24" ht="15.75">
      <c r="A30" s="109" t="s">
        <v>21</v>
      </c>
      <c r="B30" s="109"/>
      <c r="C30" s="109"/>
      <c r="D30" s="109" t="s">
        <v>58</v>
      </c>
      <c r="E30" s="109"/>
      <c r="F30" s="109"/>
      <c r="G30" s="2"/>
      <c r="H30" s="109" t="s">
        <v>16</v>
      </c>
      <c r="I30" s="109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32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22</v>
      </c>
      <c r="AB31" s="57" t="s">
        <v>23</v>
      </c>
      <c r="AH31" s="56" t="s">
        <v>26</v>
      </c>
      <c r="AM31" s="57" t="s">
        <v>27</v>
      </c>
    </row>
    <row r="32" spans="11:47" ht="19.5" customHeight="1">
      <c r="AB32" s="57" t="s">
        <v>24</v>
      </c>
      <c r="AC32" s="28">
        <f>7.8*3</f>
        <v>23.4</v>
      </c>
      <c r="AD32" s="62" t="s">
        <v>25</v>
      </c>
      <c r="AM32" s="57" t="s">
        <v>24</v>
      </c>
      <c r="AN32" s="28">
        <f>4*((2*0.18*0.92)+(2*0.18*1.7))</f>
        <v>3.7728000000000002</v>
      </c>
      <c r="AO32" s="62" t="s">
        <v>25</v>
      </c>
    </row>
    <row r="34" spans="13:41" ht="19.5" customHeight="1">
      <c r="AH34" s="56" t="s">
        <v>28</v>
      </c>
      <c r="AM34" s="57" t="s">
        <v>31</v>
      </c>
    </row>
    <row r="35" spans="13:41" ht="19.5" customHeight="1">
      <c r="Y35" s="58" t="s">
        <v>30</v>
      </c>
      <c r="Z35" s="58"/>
      <c r="AA35" s="58"/>
      <c r="AB35" s="59" t="s">
        <v>24</v>
      </c>
      <c r="AC35" s="61">
        <f>+AC32+AN32+AN35</f>
        <v>37.972799999999999</v>
      </c>
      <c r="AD35" s="62" t="s">
        <v>25</v>
      </c>
      <c r="AH35" s="56" t="s">
        <v>29</v>
      </c>
      <c r="AM35" s="57" t="s">
        <v>24</v>
      </c>
      <c r="AN35" s="28">
        <f>+(2*0.5*3)+(2*0.5*7.8)</f>
        <v>10.8</v>
      </c>
      <c r="AO35" s="62" t="s">
        <v>25</v>
      </c>
    </row>
    <row r="37" spans="13:41" ht="19.5" customHeight="1">
      <c r="M37" s="56" t="s">
        <v>35</v>
      </c>
    </row>
    <row r="38" spans="13:41" ht="19.5" customHeight="1">
      <c r="M38" s="56" t="s">
        <v>36</v>
      </c>
      <c r="Q38" s="57" t="s">
        <v>24</v>
      </c>
      <c r="R38" s="56" t="s">
        <v>37</v>
      </c>
    </row>
    <row r="39" spans="13:41" ht="19.5" customHeight="1">
      <c r="Q39" s="57" t="s">
        <v>24</v>
      </c>
      <c r="R39">
        <f>(AC35*3)/6</f>
        <v>18.9864</v>
      </c>
      <c r="S39" s="56" t="s">
        <v>34</v>
      </c>
      <c r="T39" s="56" t="s">
        <v>38</v>
      </c>
      <c r="X39" s="56" t="s">
        <v>39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2020-07-23T06:16:43Z</cp:lastPrinted>
  <dcterms:created xsi:type="dcterms:W3CDTF">2012-03-21T04:38:16Z</dcterms:created>
  <dcterms:modified xsi:type="dcterms:W3CDTF">2020-08-24T05:36:48Z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