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5" windowWidth="19440" windowHeight="3690" activeTab="1"/>
  </bookViews>
  <sheets>
    <sheet name="AlDas" sheetId="13" r:id="rId1"/>
    <sheet name="rab 2018" sheetId="8" r:id="rId2"/>
  </sheets>
  <definedNames>
    <definedName name="_xlnm.Print_Area" localSheetId="0">AlDas!$C$2:$S$91</definedName>
    <definedName name="_xlnm.Print_Area" localSheetId="1">'rab 2018'!$A$2:$I$29</definedName>
  </definedNames>
  <calcPr calcId="124519"/>
</workbook>
</file>

<file path=xl/calcChain.xml><?xml version="1.0" encoding="utf-8"?>
<calcChain xmlns="http://schemas.openxmlformats.org/spreadsheetml/2006/main">
  <c r="G9" i="8"/>
  <c r="H10"/>
  <c r="R21"/>
  <c r="S21" s="1"/>
  <c r="T21" s="1"/>
  <c r="U21" s="1"/>
  <c r="Q21"/>
  <c r="P21"/>
  <c r="V21" l="1"/>
  <c r="W21" s="1"/>
  <c r="X21" s="1"/>
  <c r="A10" l="1"/>
  <c r="A11" s="1"/>
  <c r="H15" l="1"/>
  <c r="I16" s="1"/>
  <c r="K14"/>
  <c r="K11"/>
  <c r="H11"/>
  <c r="M9"/>
  <c r="H9"/>
  <c r="I13" l="1"/>
  <c r="I17" s="1"/>
  <c r="I19" s="1"/>
  <c r="I20" s="1"/>
  <c r="N21" s="1"/>
  <c r="Q22" l="1"/>
  <c r="U22"/>
  <c r="P22"/>
  <c r="P23" s="1"/>
  <c r="P24" s="1"/>
  <c r="X22"/>
  <c r="R22"/>
  <c r="T22"/>
  <c r="S22"/>
  <c r="W22"/>
  <c r="V22"/>
  <c r="R23" l="1"/>
  <c r="R24" s="1"/>
  <c r="R25" s="1"/>
  <c r="Q23"/>
  <c r="Q24" s="1"/>
  <c r="P25" s="1"/>
  <c r="P27" s="1"/>
  <c r="V23"/>
  <c r="V24" s="1"/>
  <c r="S23"/>
  <c r="S24" s="1"/>
  <c r="W23"/>
  <c r="W24" s="1"/>
  <c r="T23"/>
  <c r="T24" s="1"/>
  <c r="T25" s="1"/>
  <c r="X23"/>
  <c r="X24" s="1"/>
  <c r="U23"/>
  <c r="U24" s="1"/>
  <c r="R26" l="1"/>
  <c r="R27" s="1"/>
  <c r="Q25"/>
  <c r="Q27" s="1"/>
  <c r="Q26"/>
  <c r="S25"/>
  <c r="T26"/>
  <c r="T27" s="1"/>
  <c r="U26"/>
  <c r="U25"/>
  <c r="V26"/>
  <c r="X25"/>
  <c r="X26"/>
  <c r="W26"/>
  <c r="W25"/>
  <c r="V25"/>
  <c r="S26"/>
  <c r="V27" l="1"/>
  <c r="U27"/>
  <c r="X27"/>
  <c r="W27"/>
  <c r="S27"/>
  <c r="N29" l="1"/>
  <c r="B20" s="1"/>
</calcChain>
</file>

<file path=xl/sharedStrings.xml><?xml version="1.0" encoding="utf-8"?>
<sst xmlns="http://schemas.openxmlformats.org/spreadsheetml/2006/main" count="45" uniqueCount="39">
  <si>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</si>
  <si>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</si>
  <si>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</si>
  <si>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</si>
  <si>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</si>
  <si>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</si>
  <si>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</si>
  <si>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</si>
  <si>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</si>
  <si>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</si>
  <si>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</si>
  <si>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</si>
  <si>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</si>
  <si>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</si>
  <si>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</si>
  <si>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</si>
  <si>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</si>
  <si>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</si>
  <si>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</si>
  <si>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</si>
  <si>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</si>
  <si>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</si>
  <si>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</si>
  <si>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</si>
  <si>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</si>
  <si>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Julfan Fadhli</t>
  </si>
  <si>
    <t>roll</t>
  </si>
  <si>
    <t>Asesoris pemasangan (skun, kabel ties, paku klem kabel, isolasi scotch)</t>
  </si>
  <si>
    <t>Pemasangan sensor di lokasi, kalibrasi, dan setting plc</t>
  </si>
  <si>
    <t>Rupiah</t>
  </si>
  <si>
    <t>Kabel NYYHY EXTRANA 2 x 1.5mm (1 roll = 50 m)</t>
  </si>
  <si>
    <t>Dedi Gusman</t>
  </si>
  <si>
    <t>Kadiv. Transmisi Distribusi</t>
  </si>
  <si>
    <t>PERBAIKAN SENSOR LEVEL ELEKTRONIK PADA TANGKI SOLAR</t>
  </si>
  <si>
    <t>LOKASI: BOOSTER PUMP GARU</t>
  </si>
  <si>
    <t>Medan,     Januari 2024</t>
  </si>
  <si>
    <t xml:space="preserve"> Kadiv. Perencanaan Air Minum</t>
  </si>
  <si>
    <t>Siti Zainab Lubis</t>
  </si>
  <si>
    <t>Endress Hauser Hydrostatic
Level measurement
Waterpilot FMX21 - AA121HGD10A
Out : 4 -20 mA
Cable : 10 m
range : 0 - 1 bar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</si>
</sst>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32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6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6" fillId="0" borderId="0"/>
    <xf numFmtId="164" fontId="30" fillId="0" borderId="0" applyFont="0" applyFill="0" applyBorder="0" applyAlignment="0" applyProtection="0"/>
  </cellStyleXfs>
  <cellXfs count="89">
    <xf numFmtId="0" fontId="0" fillId="0" borderId="0" xfId="0"/>
    <xf numFmtId="165" fontId="18" fillId="0" borderId="0" xfId="28" applyFont="1"/>
    <xf numFmtId="0" fontId="21" fillId="0" borderId="0" xfId="0" applyFont="1" applyBorder="1"/>
    <xf numFmtId="165" fontId="19" fillId="0" borderId="0" xfId="0" applyNumberFormat="1" applyFont="1" applyBorder="1"/>
    <xf numFmtId="0" fontId="21" fillId="0" borderId="0" xfId="0" applyFont="1"/>
    <xf numFmtId="0" fontId="28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1" fillId="0" borderId="11" xfId="0" applyFont="1" applyBorder="1" applyAlignment="1">
      <alignment horizontal="center"/>
    </xf>
    <xf numFmtId="165" fontId="21" fillId="0" borderId="11" xfId="28" applyNumberFormat="1" applyFont="1" applyBorder="1"/>
    <xf numFmtId="165" fontId="21" fillId="0" borderId="11" xfId="28" applyFont="1" applyBorder="1" applyAlignment="1">
      <alignment horizontal="center"/>
    </xf>
    <xf numFmtId="0" fontId="21" fillId="0" borderId="12" xfId="0" applyFont="1" applyBorder="1"/>
    <xf numFmtId="165" fontId="21" fillId="0" borderId="17" xfId="28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43" fontId="21" fillId="0" borderId="11" xfId="28" applyNumberFormat="1" applyFont="1" applyBorder="1" applyAlignment="1">
      <alignment horizontal="right"/>
    </xf>
    <xf numFmtId="0" fontId="21" fillId="0" borderId="11" xfId="0" applyFont="1" applyBorder="1" applyAlignment="1">
      <alignment horizontal="right"/>
    </xf>
    <xf numFmtId="43" fontId="21" fillId="0" borderId="11" xfId="28" applyNumberFormat="1" applyFont="1" applyBorder="1" applyAlignment="1">
      <alignment horizontal="center"/>
    </xf>
    <xf numFmtId="0" fontId="21" fillId="0" borderId="14" xfId="0" applyFont="1" applyBorder="1" applyAlignment="1">
      <alignment horizontal="right"/>
    </xf>
    <xf numFmtId="165" fontId="21" fillId="0" borderId="12" xfId="28" applyFont="1" applyBorder="1" applyAlignment="1">
      <alignment horizontal="left"/>
    </xf>
    <xf numFmtId="0" fontId="21" fillId="0" borderId="16" xfId="0" applyFont="1" applyBorder="1"/>
    <xf numFmtId="0" fontId="21" fillId="0" borderId="17" xfId="0" applyFont="1" applyBorder="1" applyAlignment="1"/>
    <xf numFmtId="165" fontId="22" fillId="0" borderId="10" xfId="0" applyNumberFormat="1" applyFont="1" applyBorder="1"/>
    <xf numFmtId="165" fontId="23" fillId="0" borderId="14" xfId="28" applyFont="1" applyBorder="1" applyAlignment="1">
      <alignment vertical="center"/>
    </xf>
    <xf numFmtId="165" fontId="23" fillId="0" borderId="12" xfId="28" applyFont="1" applyBorder="1" applyAlignment="1">
      <alignment vertical="center"/>
    </xf>
    <xf numFmtId="165" fontId="23" fillId="0" borderId="15" xfId="28" applyFont="1" applyBorder="1" applyAlignment="1">
      <alignment vertical="center"/>
    </xf>
    <xf numFmtId="165" fontId="23" fillId="0" borderId="16" xfId="28" applyFont="1" applyBorder="1" applyAlignment="1">
      <alignment vertical="center"/>
    </xf>
    <xf numFmtId="165" fontId="24" fillId="0" borderId="17" xfId="28" applyFont="1" applyBorder="1" applyAlignment="1">
      <alignment horizontal="center" vertical="center"/>
    </xf>
    <xf numFmtId="165" fontId="23" fillId="0" borderId="17" xfId="28" applyFont="1" applyBorder="1" applyAlignment="1">
      <alignment vertical="center"/>
    </xf>
    <xf numFmtId="165" fontId="23" fillId="0" borderId="18" xfId="28" applyFont="1" applyBorder="1" applyAlignment="1">
      <alignment vertical="center"/>
    </xf>
    <xf numFmtId="165" fontId="19" fillId="0" borderId="10" xfId="0" applyNumberFormat="1" applyFont="1" applyBorder="1"/>
    <xf numFmtId="165" fontId="19" fillId="0" borderId="11" xfId="0" applyNumberFormat="1" applyFont="1" applyBorder="1"/>
    <xf numFmtId="165" fontId="21" fillId="0" borderId="12" xfId="28" applyFont="1" applyBorder="1" applyAlignment="1">
      <alignment horizontal="right"/>
    </xf>
    <xf numFmtId="165" fontId="21" fillId="0" borderId="17" xfId="28" applyFont="1" applyBorder="1" applyAlignment="1">
      <alignment horizontal="right"/>
    </xf>
    <xf numFmtId="43" fontId="19" fillId="0" borderId="13" xfId="28" applyNumberFormat="1" applyFont="1" applyBorder="1" applyAlignment="1">
      <alignment horizontal="right"/>
    </xf>
    <xf numFmtId="0" fontId="21" fillId="0" borderId="10" xfId="0" applyFont="1" applyBorder="1" applyAlignment="1"/>
    <xf numFmtId="165" fontId="21" fillId="0" borderId="10" xfId="28" applyNumberFormat="1" applyFont="1" applyBorder="1"/>
    <xf numFmtId="165" fontId="19" fillId="0" borderId="10" xfId="28" applyNumberFormat="1" applyFont="1" applyBorder="1"/>
    <xf numFmtId="0" fontId="21" fillId="0" borderId="19" xfId="0" applyFont="1" applyBorder="1"/>
    <xf numFmtId="0" fontId="21" fillId="0" borderId="0" xfId="0" applyFont="1" applyBorder="1" applyAlignment="1">
      <alignment horizontal="center"/>
    </xf>
    <xf numFmtId="165" fontId="19" fillId="0" borderId="10" xfId="28" applyFont="1" applyBorder="1"/>
    <xf numFmtId="0" fontId="19" fillId="0" borderId="13" xfId="0" applyFont="1" applyBorder="1"/>
    <xf numFmtId="0" fontId="19" fillId="0" borderId="10" xfId="0" applyFont="1" applyBorder="1"/>
    <xf numFmtId="0" fontId="25" fillId="0" borderId="0" xfId="0" applyFont="1" applyAlignment="1"/>
    <xf numFmtId="165" fontId="19" fillId="0" borderId="11" xfId="28" applyNumberFormat="1" applyFont="1" applyBorder="1"/>
    <xf numFmtId="165" fontId="21" fillId="0" borderId="13" xfId="28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165" fontId="21" fillId="0" borderId="13" xfId="28" applyNumberFormat="1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0" fillId="0" borderId="15" xfId="0" applyFont="1" applyBorder="1"/>
    <xf numFmtId="0" fontId="21" fillId="0" borderId="20" xfId="0" applyFont="1" applyBorder="1"/>
    <xf numFmtId="0" fontId="21" fillId="0" borderId="20" xfId="0" applyFont="1" applyBorder="1" applyAlignment="1"/>
    <xf numFmtId="0" fontId="20" fillId="0" borderId="14" xfId="0" applyFont="1" applyBorder="1"/>
    <xf numFmtId="0" fontId="21" fillId="0" borderId="16" xfId="0" applyFont="1" applyBorder="1" applyAlignment="1"/>
    <xf numFmtId="165" fontId="24" fillId="0" borderId="17" xfId="28" applyFont="1" applyBorder="1" applyAlignment="1">
      <alignment horizontal="left" vertical="center"/>
    </xf>
    <xf numFmtId="43" fontId="21" fillId="0" borderId="12" xfId="28" applyNumberFormat="1" applyFont="1" applyBorder="1" applyAlignment="1">
      <alignment horizontal="center"/>
    </xf>
    <xf numFmtId="165" fontId="23" fillId="0" borderId="12" xfId="28" applyFont="1" applyBorder="1" applyAlignment="1">
      <alignment horizontal="center" vertical="center"/>
    </xf>
    <xf numFmtId="165" fontId="23" fillId="0" borderId="17" xfId="28" applyFont="1" applyBorder="1" applyAlignment="1">
      <alignment horizontal="center" vertical="center"/>
    </xf>
    <xf numFmtId="165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6" fillId="0" borderId="0" xfId="43"/>
    <xf numFmtId="0" fontId="21" fillId="0" borderId="11" xfId="0" applyFont="1" applyBorder="1" applyAlignment="1">
      <alignment horizontal="right" vertical="top"/>
    </xf>
    <xf numFmtId="43" fontId="21" fillId="0" borderId="11" xfId="28" applyNumberFormat="1" applyFont="1" applyBorder="1" applyAlignment="1">
      <alignment horizontal="right" vertical="top"/>
    </xf>
    <xf numFmtId="43" fontId="21" fillId="0" borderId="11" xfId="28" applyNumberFormat="1" applyFont="1" applyBorder="1" applyAlignment="1">
      <alignment horizontal="left" vertical="top"/>
    </xf>
    <xf numFmtId="164" fontId="31" fillId="24" borderId="0" xfId="44" applyFont="1" applyFill="1"/>
    <xf numFmtId="0" fontId="1" fillId="24" borderId="0" xfId="43" applyFont="1" applyFill="1" applyAlignment="1"/>
    <xf numFmtId="0" fontId="31" fillId="24" borderId="0" xfId="43" applyFont="1" applyFill="1" applyAlignment="1"/>
    <xf numFmtId="164" fontId="1" fillId="24" borderId="0" xfId="43" applyNumberFormat="1" applyFont="1" applyFill="1" applyAlignment="1"/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151</xdr:row>
      <xdr:rowOff>0</xdr:rowOff>
    </xdr:from>
    <xdr:to>
      <xdr:col>21</xdr:col>
      <xdr:colOff>209550</xdr:colOff>
      <xdr:row>189</xdr:row>
      <xdr:rowOff>76200</xdr:rowOff>
    </xdr:to>
    <xdr:pic>
      <xdr:nvPicPr>
        <xdr:cNvPr id="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765500"/>
          <a:ext cx="13011150" cy="7315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191</xdr:row>
      <xdr:rowOff>0</xdr:rowOff>
    </xdr:from>
    <xdr:to>
      <xdr:col>21</xdr:col>
      <xdr:colOff>209550</xdr:colOff>
      <xdr:row>227</xdr:row>
      <xdr:rowOff>152400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6385500"/>
          <a:ext cx="13011150" cy="7010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24</xdr:col>
      <xdr:colOff>259080</xdr:colOff>
      <xdr:row>68</xdr:row>
      <xdr:rowOff>53340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4840" y="4572000"/>
          <a:ext cx="14630400" cy="79171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24</xdr:col>
      <xdr:colOff>259080</xdr:colOff>
      <xdr:row>112</xdr:row>
      <xdr:rowOff>53340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24840" y="12618720"/>
          <a:ext cx="14630400" cy="79171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5388</xdr:row>
      <xdr:rowOff>9525</xdr:rowOff>
    </xdr:from>
    <xdr:to>
      <xdr:col>1</xdr:col>
      <xdr:colOff>593435</xdr:colOff>
      <xdr:row>5388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5477</xdr:row>
      <xdr:rowOff>161925</xdr:rowOff>
    </xdr:from>
    <xdr:to>
      <xdr:col>1</xdr:col>
      <xdr:colOff>541238</xdr:colOff>
      <xdr:row>5478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5532</xdr:row>
      <xdr:rowOff>0</xdr:rowOff>
    </xdr:from>
    <xdr:to>
      <xdr:col>1</xdr:col>
      <xdr:colOff>623534</xdr:colOff>
      <xdr:row>5532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5334</xdr:row>
      <xdr:rowOff>9525</xdr:rowOff>
    </xdr:from>
    <xdr:to>
      <xdr:col>1</xdr:col>
      <xdr:colOff>593435</xdr:colOff>
      <xdr:row>5334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5294</xdr:row>
      <xdr:rowOff>9525</xdr:rowOff>
    </xdr:from>
    <xdr:to>
      <xdr:col>1</xdr:col>
      <xdr:colOff>593435</xdr:colOff>
      <xdr:row>5294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5573</xdr:row>
      <xdr:rowOff>0</xdr:rowOff>
    </xdr:from>
    <xdr:to>
      <xdr:col>1</xdr:col>
      <xdr:colOff>474563</xdr:colOff>
      <xdr:row>5573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1081</xdr:row>
      <xdr:rowOff>180975</xdr:rowOff>
    </xdr:from>
    <xdr:to>
      <xdr:col>1</xdr:col>
      <xdr:colOff>4476750</xdr:colOff>
      <xdr:row>1084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1117</xdr:row>
      <xdr:rowOff>180975</xdr:rowOff>
    </xdr:from>
    <xdr:to>
      <xdr:col>1</xdr:col>
      <xdr:colOff>4476750</xdr:colOff>
      <xdr:row>1120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1189</xdr:row>
      <xdr:rowOff>180975</xdr:rowOff>
    </xdr:from>
    <xdr:to>
      <xdr:col>1</xdr:col>
      <xdr:colOff>4476750</xdr:colOff>
      <xdr:row>1192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1153</xdr:row>
      <xdr:rowOff>180975</xdr:rowOff>
    </xdr:from>
    <xdr:to>
      <xdr:col>1</xdr:col>
      <xdr:colOff>4476750</xdr:colOff>
      <xdr:row>1156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1228</xdr:row>
      <xdr:rowOff>72118</xdr:rowOff>
    </xdr:from>
    <xdr:to>
      <xdr:col>1</xdr:col>
      <xdr:colOff>3333751</xdr:colOff>
      <xdr:row>1229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opLeftCell="A67" workbookViewId="0">
      <selection activeCell="B70" sqref="B70"/>
    </sheetView>
  </sheetViews>
  <sheetFormatPr defaultColWidth="9.140625" defaultRowHeight="15"/>
  <cols>
    <col min="1" max="16384" width="9.140625" style="68"/>
  </cols>
  <sheetData/>
  <pageMargins left="0.70866141732283472" right="0.70866141732283472" top="0.62992125984251968" bottom="0.70866141732283472" header="0.31496062992125984" footer="0.31496062992125984"/>
  <pageSetup paperSize="9" scale="5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9"/>
  <sheetViews>
    <sheetView tabSelected="1" topLeftCell="A13" zoomScale="70" zoomScaleNormal="70" workbookViewId="0">
      <selection sqref="A1:I29"/>
    </sheetView>
  </sheetViews>
  <sheetFormatPr defaultColWidth="9.140625" defaultRowHeight="12"/>
  <cols>
    <col min="1" max="1" width="4.5703125" style="1" customWidth="1"/>
    <col min="2" max="2" width="20" style="1" customWidth="1"/>
    <col min="3" max="3" width="25.85546875" style="1" customWidth="1"/>
    <col min="4" max="4" width="10" style="65" customWidth="1"/>
    <col min="5" max="5" width="8.5703125" style="1" customWidth="1"/>
    <col min="6" max="6" width="11" style="1" customWidth="1"/>
    <col min="7" max="7" width="16.42578125" style="1" customWidth="1"/>
    <col min="8" max="8" width="18.8554687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3" ht="33.75">
      <c r="A2" s="5"/>
      <c r="B2" s="76" t="s">
        <v>21</v>
      </c>
      <c r="C2" s="76"/>
      <c r="D2" s="76"/>
      <c r="E2" s="76"/>
      <c r="F2" s="76"/>
      <c r="G2" s="76"/>
      <c r="H2" s="76"/>
      <c r="I2" s="76"/>
    </row>
    <row r="3" spans="1:13" ht="24.75" customHeight="1">
      <c r="A3" s="5"/>
      <c r="B3" s="77" t="s">
        <v>33</v>
      </c>
      <c r="C3" s="77"/>
      <c r="D3" s="77"/>
      <c r="E3" s="77"/>
      <c r="F3" s="77"/>
      <c r="G3" s="77"/>
      <c r="H3" s="77"/>
      <c r="I3" s="77"/>
    </row>
    <row r="4" spans="1:13" ht="26.25">
      <c r="A4" s="46"/>
      <c r="B4" s="78" t="s">
        <v>34</v>
      </c>
      <c r="C4" s="78"/>
      <c r="D4" s="78"/>
      <c r="E4" s="78"/>
      <c r="F4" s="78"/>
      <c r="G4" s="78"/>
      <c r="H4" s="78"/>
      <c r="I4" s="78"/>
    </row>
    <row r="5" spans="1:13" ht="15.75">
      <c r="A5" s="67"/>
      <c r="B5" s="67"/>
      <c r="C5" s="67"/>
      <c r="D5" s="67"/>
      <c r="E5" s="67"/>
      <c r="F5" s="67"/>
      <c r="G5" s="67"/>
      <c r="H5" s="67"/>
      <c r="I5" s="67"/>
    </row>
    <row r="6" spans="1:13" ht="15.75">
      <c r="A6" s="79" t="s">
        <v>0</v>
      </c>
      <c r="B6" s="81" t="s">
        <v>1</v>
      </c>
      <c r="C6" s="82"/>
      <c r="D6" s="79" t="s">
        <v>2</v>
      </c>
      <c r="E6" s="79" t="s">
        <v>3</v>
      </c>
      <c r="F6" s="79" t="s">
        <v>4</v>
      </c>
      <c r="G6" s="6" t="s">
        <v>5</v>
      </c>
      <c r="H6" s="6" t="s">
        <v>6</v>
      </c>
      <c r="I6" s="6" t="s">
        <v>7</v>
      </c>
    </row>
    <row r="7" spans="1:13" ht="15.75">
      <c r="A7" s="80"/>
      <c r="B7" s="83"/>
      <c r="C7" s="84"/>
      <c r="D7" s="80"/>
      <c r="E7" s="80"/>
      <c r="F7" s="80"/>
      <c r="G7" s="7" t="s">
        <v>8</v>
      </c>
      <c r="H7" s="7" t="s">
        <v>8</v>
      </c>
      <c r="I7" s="7" t="s">
        <v>8</v>
      </c>
    </row>
    <row r="8" spans="1:13" ht="15.75">
      <c r="A8" s="6" t="s">
        <v>9</v>
      </c>
      <c r="B8" s="59" t="s">
        <v>23</v>
      </c>
      <c r="C8" s="56"/>
      <c r="D8" s="48"/>
      <c r="E8" s="8"/>
      <c r="F8" s="8"/>
      <c r="G8" s="8"/>
      <c r="H8" s="9"/>
      <c r="I8" s="10"/>
    </row>
    <row r="9" spans="1:13" s="55" customFormat="1" ht="111.6" customHeight="1">
      <c r="A9" s="51">
        <v>1</v>
      </c>
      <c r="B9" s="85" t="s">
        <v>38</v>
      </c>
      <c r="C9" s="86"/>
      <c r="D9" s="52">
        <v>1</v>
      </c>
      <c r="E9" s="51" t="s">
        <v>22</v>
      </c>
      <c r="F9" s="51" t="s">
        <v>10</v>
      </c>
      <c r="G9" s="53">
        <f>17185786*1.21</f>
        <v>20794801.059999999</v>
      </c>
      <c r="H9" s="53">
        <f>+G9*D9</f>
        <v>20794801.059999999</v>
      </c>
      <c r="I9" s="54"/>
      <c r="M9" s="55">
        <f>280000/6</f>
        <v>46666.666666666664</v>
      </c>
    </row>
    <row r="10" spans="1:13" s="55" customFormat="1" ht="32.25" customHeight="1">
      <c r="A10" s="51">
        <f>+A9+1</f>
        <v>2</v>
      </c>
      <c r="B10" s="85" t="s">
        <v>30</v>
      </c>
      <c r="C10" s="86"/>
      <c r="D10" s="52">
        <v>2</v>
      </c>
      <c r="E10" s="51" t="s">
        <v>26</v>
      </c>
      <c r="F10" s="51" t="s">
        <v>10</v>
      </c>
      <c r="G10" s="71">
        <v>450000</v>
      </c>
      <c r="H10" s="71">
        <f>+G10*D10</f>
        <v>900000</v>
      </c>
      <c r="I10" s="54"/>
    </row>
    <row r="11" spans="1:13" s="55" customFormat="1" ht="18" customHeight="1">
      <c r="A11" s="51">
        <f>+A10+1</f>
        <v>3</v>
      </c>
      <c r="B11" s="85" t="s">
        <v>27</v>
      </c>
      <c r="C11" s="86"/>
      <c r="D11" s="52">
        <v>1</v>
      </c>
      <c r="E11" s="51" t="s">
        <v>20</v>
      </c>
      <c r="F11" s="51" t="s">
        <v>10</v>
      </c>
      <c r="G11" s="53">
        <v>200000</v>
      </c>
      <c r="H11" s="53">
        <f t="shared" ref="H11" si="0">+G11*D11</f>
        <v>200000</v>
      </c>
      <c r="I11" s="54"/>
      <c r="K11" s="55">
        <f>24*3*2</f>
        <v>144</v>
      </c>
    </row>
    <row r="12" spans="1:13" s="55" customFormat="1" ht="18" customHeight="1">
      <c r="A12" s="11"/>
      <c r="B12" s="85"/>
      <c r="C12" s="86"/>
      <c r="D12" s="52"/>
      <c r="E12" s="51"/>
      <c r="F12" s="51"/>
      <c r="G12" s="53"/>
      <c r="H12" s="53"/>
      <c r="I12" s="54"/>
    </row>
    <row r="13" spans="1:13" ht="15.75">
      <c r="A13" s="38"/>
      <c r="B13" s="41"/>
      <c r="C13" s="57"/>
      <c r="D13" s="13"/>
      <c r="E13" s="11"/>
      <c r="F13" s="11"/>
      <c r="G13" s="12"/>
      <c r="H13" s="39"/>
      <c r="I13" s="40">
        <f>SUM(H9:H13)</f>
        <v>21894801.059999999</v>
      </c>
    </row>
    <row r="14" spans="1:13" ht="15.75">
      <c r="A14" s="17" t="s">
        <v>11</v>
      </c>
      <c r="B14" s="59" t="s">
        <v>12</v>
      </c>
      <c r="C14" s="56"/>
      <c r="D14" s="48"/>
      <c r="E14" s="49"/>
      <c r="F14" s="49"/>
      <c r="G14" s="50"/>
      <c r="H14" s="12"/>
      <c r="I14" s="47"/>
      <c r="K14" s="1">
        <f>21*3*2</f>
        <v>126</v>
      </c>
    </row>
    <row r="15" spans="1:13" s="55" customFormat="1" ht="57" customHeight="1">
      <c r="A15" s="69">
        <v>1</v>
      </c>
      <c r="B15" s="85" t="s">
        <v>28</v>
      </c>
      <c r="C15" s="86"/>
      <c r="D15" s="52">
        <v>1</v>
      </c>
      <c r="E15" s="51" t="s">
        <v>22</v>
      </c>
      <c r="F15" s="51" t="s">
        <v>10</v>
      </c>
      <c r="G15" s="70">
        <v>1000000</v>
      </c>
      <c r="H15" s="70">
        <f>G15*D15</f>
        <v>1000000</v>
      </c>
      <c r="I15" s="54"/>
    </row>
    <row r="16" spans="1:13" ht="15.75">
      <c r="A16" s="19"/>
      <c r="B16" s="60"/>
      <c r="C16" s="58"/>
      <c r="D16" s="20"/>
      <c r="E16" s="11"/>
      <c r="F16" s="11"/>
      <c r="G16" s="18"/>
      <c r="H16" s="18"/>
      <c r="I16" s="33">
        <f>SUM(H15:H15)</f>
        <v>1000000</v>
      </c>
    </row>
    <row r="17" spans="1:24" ht="15.75">
      <c r="A17" s="21"/>
      <c r="B17" s="14"/>
      <c r="C17" s="14"/>
      <c r="D17" s="62"/>
      <c r="E17" s="22"/>
      <c r="F17" s="35"/>
      <c r="G17" s="35" t="s">
        <v>13</v>
      </c>
      <c r="H17" s="37"/>
      <c r="I17" s="34">
        <f>I13+I16</f>
        <v>22894801.059999999</v>
      </c>
    </row>
    <row r="18" spans="1:24" ht="15.75">
      <c r="A18" s="23"/>
      <c r="B18" s="24"/>
      <c r="C18" s="24"/>
      <c r="D18" s="15"/>
      <c r="E18" s="15"/>
      <c r="F18" s="16"/>
      <c r="G18" s="36"/>
      <c r="H18" s="25"/>
      <c r="I18" s="43"/>
    </row>
    <row r="19" spans="1:24" ht="15.75">
      <c r="A19" s="26"/>
      <c r="B19" s="27" t="s">
        <v>24</v>
      </c>
      <c r="C19" s="27"/>
      <c r="D19" s="63"/>
      <c r="E19" s="27"/>
      <c r="F19" s="27"/>
      <c r="G19" s="28"/>
      <c r="H19" s="44" t="s">
        <v>14</v>
      </c>
      <c r="I19" s="9">
        <f>I17</f>
        <v>22894801.059999999</v>
      </c>
    </row>
    <row r="20" spans="1:24" ht="15.75">
      <c r="A20" s="29"/>
      <c r="B20" s="61" t="str">
        <f>+N29</f>
        <v>Dua Puluh Dua Juta Delapan Ratus Sembilan Puluh Lima Ribu Rupiah</v>
      </c>
      <c r="C20" s="30"/>
      <c r="D20" s="64"/>
      <c r="E20" s="31"/>
      <c r="F20" s="31"/>
      <c r="G20" s="32"/>
      <c r="H20" s="45" t="s">
        <v>15</v>
      </c>
      <c r="I20" s="33">
        <f>ROUND(I19,-3)</f>
        <v>22895000</v>
      </c>
    </row>
    <row r="21" spans="1:24" ht="15.75">
      <c r="A21" s="2"/>
      <c r="B21" s="2"/>
      <c r="C21" s="2"/>
      <c r="D21" s="42"/>
      <c r="E21" s="2"/>
      <c r="F21" s="2"/>
      <c r="G21" s="2"/>
      <c r="H21" s="2"/>
      <c r="I21" s="3"/>
      <c r="N21" s="72">
        <f>+I20</f>
        <v>22895000</v>
      </c>
      <c r="O21" s="73">
        <v>1</v>
      </c>
      <c r="P21" s="73">
        <f>+O21*10</f>
        <v>10</v>
      </c>
      <c r="Q21" s="73">
        <f t="shared" ref="Q21:X21" si="1">+P21*10</f>
        <v>100</v>
      </c>
      <c r="R21" s="73">
        <f t="shared" si="1"/>
        <v>1000</v>
      </c>
      <c r="S21" s="73">
        <f t="shared" si="1"/>
        <v>10000</v>
      </c>
      <c r="T21" s="73">
        <f t="shared" si="1"/>
        <v>100000</v>
      </c>
      <c r="U21" s="73">
        <f t="shared" si="1"/>
        <v>1000000</v>
      </c>
      <c r="V21" s="73">
        <f t="shared" si="1"/>
        <v>10000000</v>
      </c>
      <c r="W21" s="73">
        <f t="shared" si="1"/>
        <v>100000000</v>
      </c>
      <c r="X21" s="73">
        <f t="shared" si="1"/>
        <v>1000000000</v>
      </c>
    </row>
    <row r="22" spans="1:24" ht="15.75">
      <c r="A22" s="4"/>
      <c r="B22" s="4"/>
      <c r="C22" s="4"/>
      <c r="D22" s="66"/>
      <c r="E22" s="4"/>
      <c r="F22" s="4"/>
      <c r="G22" s="4"/>
      <c r="H22" s="87" t="s">
        <v>35</v>
      </c>
      <c r="I22" s="87"/>
      <c r="N22" s="74" t="s">
        <v>29</v>
      </c>
      <c r="O22" s="73">
        <v>0</v>
      </c>
      <c r="P22" s="75">
        <f>MOD(N21,P21)</f>
        <v>0</v>
      </c>
      <c r="Q22" s="75">
        <f>MOD(N21,Q21)</f>
        <v>0</v>
      </c>
      <c r="R22" s="75">
        <f>MOD(N21,R21)</f>
        <v>0</v>
      </c>
      <c r="S22" s="75">
        <f>MOD(N21,S21)</f>
        <v>5000</v>
      </c>
      <c r="T22" s="75">
        <f>MOD(N21,T21)</f>
        <v>95000</v>
      </c>
      <c r="U22" s="75">
        <f>MOD(N21,U21)</f>
        <v>895000</v>
      </c>
      <c r="V22" s="75">
        <f>MOD(N21,V21)</f>
        <v>2895000</v>
      </c>
      <c r="W22" s="75">
        <f>MOD(N21,W21)</f>
        <v>22895000</v>
      </c>
      <c r="X22" s="75">
        <f>MOD(N21,X21)</f>
        <v>22895000</v>
      </c>
    </row>
    <row r="23" spans="1:24" ht="15.75">
      <c r="A23" s="87" t="s">
        <v>16</v>
      </c>
      <c r="B23" s="87"/>
      <c r="C23" s="87"/>
      <c r="D23" s="87" t="s">
        <v>17</v>
      </c>
      <c r="E23" s="87"/>
      <c r="F23" s="87"/>
      <c r="G23" s="4"/>
      <c r="H23" s="87" t="s">
        <v>18</v>
      </c>
      <c r="I23" s="87"/>
      <c r="N23" s="73"/>
      <c r="O23" s="73"/>
      <c r="P23" s="73">
        <f t="shared" ref="P23:U23" si="2">+P22-O22</f>
        <v>0</v>
      </c>
      <c r="Q23" s="73">
        <f t="shared" si="2"/>
        <v>0</v>
      </c>
      <c r="R23" s="73">
        <f t="shared" si="2"/>
        <v>0</v>
      </c>
      <c r="S23" s="73">
        <f t="shared" si="2"/>
        <v>5000</v>
      </c>
      <c r="T23" s="73">
        <f t="shared" si="2"/>
        <v>90000</v>
      </c>
      <c r="U23" s="73">
        <f t="shared" si="2"/>
        <v>800000</v>
      </c>
      <c r="V23" s="73">
        <f>+V22-U22</f>
        <v>2000000</v>
      </c>
      <c r="W23" s="73">
        <f t="shared" ref="W23:X23" si="3">+W22-V22</f>
        <v>20000000</v>
      </c>
      <c r="X23" s="73">
        <f t="shared" si="3"/>
        <v>0</v>
      </c>
    </row>
    <row r="24" spans="1:24" ht="15.75">
      <c r="A24" s="4"/>
      <c r="B24" s="4"/>
      <c r="C24" s="4"/>
      <c r="D24" s="66"/>
      <c r="E24" s="4"/>
      <c r="F24" s="4"/>
      <c r="G24" s="4"/>
      <c r="H24" s="4"/>
      <c r="I24" s="4"/>
      <c r="N24" s="73"/>
      <c r="O24" s="73"/>
      <c r="P24" s="73">
        <f t="shared" ref="P24:U24" si="4">+P23*10/P21</f>
        <v>0</v>
      </c>
      <c r="Q24" s="73">
        <f t="shared" si="4"/>
        <v>0</v>
      </c>
      <c r="R24" s="73">
        <f t="shared" si="4"/>
        <v>0</v>
      </c>
      <c r="S24" s="73">
        <f t="shared" si="4"/>
        <v>5</v>
      </c>
      <c r="T24" s="73">
        <f t="shared" si="4"/>
        <v>9</v>
      </c>
      <c r="U24" s="73">
        <f t="shared" si="4"/>
        <v>8</v>
      </c>
      <c r="V24" s="73">
        <f>+V23*10/V21</f>
        <v>2</v>
      </c>
      <c r="W24" s="73">
        <f t="shared" ref="W24:X24" si="5">+W23*10/W21</f>
        <v>2</v>
      </c>
      <c r="X24" s="73">
        <f t="shared" si="5"/>
        <v>0</v>
      </c>
    </row>
    <row r="25" spans="1:24" ht="15.75">
      <c r="A25" s="4"/>
      <c r="B25" s="4"/>
      <c r="C25" s="4"/>
      <c r="D25" s="66"/>
      <c r="E25" s="4"/>
      <c r="F25" s="4"/>
      <c r="G25" s="4"/>
      <c r="H25" s="4"/>
      <c r="I25" s="4"/>
      <c r="N25" s="73"/>
      <c r="O25" s="73"/>
      <c r="P25" s="73" t="str">
        <f>IF(AND(P24&gt;0,Q24&lt;&gt;1),CHOOSE(P24,"satu","dua","tiga","empat","lima","enam","tujuh","delapan","sembilan"),"")</f>
        <v/>
      </c>
      <c r="Q25" s="73" t="str">
        <f>IF(Q24&gt;0,CHOOSE(Q24,CHOOSE(P24+1,"se","se","dua","tiga","empat","lima","enam","tujuh","delapan","sembilan"),"dua","tiga","empat","lima","enam","tujuh","delapan","sembilan"),"")</f>
        <v/>
      </c>
      <c r="R25" s="73" t="str">
        <f>IF(R24&gt;0,CHOOSE(R24,"se","dua","tiga","empat","lima","enam","tujuh","delapan","sembilan"),"")</f>
        <v/>
      </c>
      <c r="S25" s="73" t="str">
        <f>IF(AND(S24&gt;0,T24&lt;&gt;1),CHOOSE(S24,"satu","dua","tiga","empat","lima","enam","tujuh","delapan","sembilan"),"")</f>
        <v>lima</v>
      </c>
      <c r="T25" s="73" t="str">
        <f>IF(T24&gt;0,CHOOSE(T24,CHOOSE(S24+1,"se","se","dua","tiga","empat","lima","enam","tujuh","delapan","sembilan"),"dua","tiga","empat","lima","enam","tujuh","delapan","sembilan"),"")</f>
        <v>sembilan</v>
      </c>
      <c r="U25" s="73" t="str">
        <f>IF(U24&gt;0,CHOOSE(U24,"se","dua","tiga","empat","lima","enam","tujuh","delapan","sembilan"),"")</f>
        <v>delapan</v>
      </c>
      <c r="V25" s="73" t="str">
        <f>IF(AND(V24&gt;0,W24&lt;&gt;1),CHOOSE(V24,"satu","dua","tiga","empat","lima","enam","tujuh","delapan","sembilan"),"")</f>
        <v>dua</v>
      </c>
      <c r="W25" s="73" t="str">
        <f>IF(W24&gt;0,CHOOSE(W24,CHOOSE(V24+1,"","se","dua","tiga","empat","lima","enam","tujuh","delapan","sembilan"),"dua","tiga","empat","lima","enam","tujuh","delapan","sembilan"),"")</f>
        <v>dua</v>
      </c>
      <c r="X25" s="73" t="str">
        <f>IF(X24&gt;0,CHOOSE(X24,"se","dua","tiga","empat","lima","enam","tujuh","delapan","sembilan"),"")</f>
        <v/>
      </c>
    </row>
    <row r="26" spans="1:24" ht="15.75">
      <c r="A26" s="4"/>
      <c r="B26" s="4"/>
      <c r="C26" s="4"/>
      <c r="D26" s="66"/>
      <c r="E26" s="4"/>
      <c r="F26" s="4"/>
      <c r="G26" s="4"/>
      <c r="H26" s="4"/>
      <c r="I26" s="4"/>
      <c r="N26" s="73"/>
      <c r="O26" s="73"/>
      <c r="P26" s="73"/>
      <c r="Q26" s="73" t="str">
        <f>IF(Q24&gt;0,IF(AND(Q24=1,P24&gt;0)," belas "," puluh "),"")</f>
        <v/>
      </c>
      <c r="R26" s="73" t="str">
        <f>IF(R24&gt;0," ratus ","")</f>
        <v/>
      </c>
      <c r="S26" s="73" t="str">
        <f>IF(SUM(S24,U24)&gt;0," ribu ","")</f>
        <v xml:space="preserve"> ribu </v>
      </c>
      <c r="T26" s="73" t="str">
        <f>IF(T24&gt;0,IF(AND(T24=1,S24&gt;0)," belas "," puluh "),"")</f>
        <v xml:space="preserve"> puluh </v>
      </c>
      <c r="U26" s="73" t="str">
        <f>IF(U24&gt;0," ratus ","")</f>
        <v xml:space="preserve"> ratus </v>
      </c>
      <c r="V26" s="73" t="str">
        <f>IF(SUM(V24,X24)&gt;0," juta ","")</f>
        <v xml:space="preserve"> juta </v>
      </c>
      <c r="W26" s="73" t="str">
        <f>IF(W24&gt;0,IF(AND(W24=1,V24&gt;0)," belas "," puluh "),"")</f>
        <v xml:space="preserve"> puluh </v>
      </c>
      <c r="X26" s="73" t="str">
        <f>IF(X24&gt;0," ratus ","")</f>
        <v/>
      </c>
    </row>
    <row r="27" spans="1:24" ht="15.75">
      <c r="A27" s="88" t="s">
        <v>37</v>
      </c>
      <c r="B27" s="88"/>
      <c r="C27" s="88"/>
      <c r="D27" s="88" t="s">
        <v>31</v>
      </c>
      <c r="E27" s="88"/>
      <c r="F27" s="88"/>
      <c r="G27" s="4"/>
      <c r="H27" s="88" t="s">
        <v>25</v>
      </c>
      <c r="I27" s="88"/>
      <c r="N27" s="73"/>
      <c r="O27" s="73"/>
      <c r="P27" s="73" t="str">
        <f>CONCATENATE(P25,P20)</f>
        <v/>
      </c>
      <c r="Q27" s="73" t="str">
        <f t="shared" ref="Q27:X27" si="6">CONCATENATE(Q25,Q26)</f>
        <v/>
      </c>
      <c r="R27" s="73" t="str">
        <f t="shared" si="6"/>
        <v/>
      </c>
      <c r="S27" s="73" t="str">
        <f t="shared" si="6"/>
        <v xml:space="preserve">lima ribu </v>
      </c>
      <c r="T27" s="73" t="str">
        <f t="shared" si="6"/>
        <v xml:space="preserve">sembilan puluh </v>
      </c>
      <c r="U27" s="73" t="str">
        <f t="shared" si="6"/>
        <v xml:space="preserve">delapan ratus </v>
      </c>
      <c r="V27" s="73" t="str">
        <f t="shared" si="6"/>
        <v xml:space="preserve">dua juta </v>
      </c>
      <c r="W27" s="73" t="str">
        <f t="shared" si="6"/>
        <v xml:space="preserve">dua puluh </v>
      </c>
      <c r="X27" s="73" t="str">
        <f t="shared" si="6"/>
        <v/>
      </c>
    </row>
    <row r="28" spans="1:24" ht="15.75">
      <c r="A28" s="87" t="s">
        <v>36</v>
      </c>
      <c r="B28" s="87"/>
      <c r="C28" s="87"/>
      <c r="D28" s="87" t="s">
        <v>32</v>
      </c>
      <c r="E28" s="87"/>
      <c r="F28" s="87"/>
      <c r="G28" s="4"/>
      <c r="H28" s="87" t="s">
        <v>19</v>
      </c>
      <c r="I28" s="87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</row>
    <row r="29" spans="1:24" ht="15">
      <c r="N29" s="74" t="str">
        <f>PROPER(CONCATENATE(X27,W27,V27,U27,T27,S27,R27,Q27,P27,N22))</f>
        <v>Dua Puluh Dua Juta Delapan Ratus Sembilan Puluh Lima Ribu Rupiah</v>
      </c>
      <c r="O29" s="73"/>
      <c r="P29" s="73"/>
      <c r="Q29" s="73"/>
      <c r="R29" s="73"/>
      <c r="S29" s="73"/>
      <c r="T29" s="73"/>
      <c r="U29" s="73"/>
      <c r="V29" s="73"/>
      <c r="W29" s="73"/>
      <c r="X29" s="73"/>
    </row>
  </sheetData>
  <mergeCells count="22">
    <mergeCell ref="A27:C27"/>
    <mergeCell ref="D27:F27"/>
    <mergeCell ref="H27:I27"/>
    <mergeCell ref="A28:C28"/>
    <mergeCell ref="D28:F28"/>
    <mergeCell ref="H28:I28"/>
    <mergeCell ref="B9:C9"/>
    <mergeCell ref="H22:I22"/>
    <mergeCell ref="A23:C23"/>
    <mergeCell ref="D23:F23"/>
    <mergeCell ref="H23:I23"/>
    <mergeCell ref="B11:C12"/>
    <mergeCell ref="B15:C15"/>
    <mergeCell ref="B10:C10"/>
    <mergeCell ref="B2:I2"/>
    <mergeCell ref="B3:I3"/>
    <mergeCell ref="B4:I4"/>
    <mergeCell ref="A6:A7"/>
    <mergeCell ref="B6:C7"/>
    <mergeCell ref="D6:D7"/>
    <mergeCell ref="E6:E7"/>
    <mergeCell ref="F6:F7"/>
  </mergeCells>
  <printOptions horizontalCentered="1"/>
  <pageMargins left="0.43" right="0.63" top="0.82" bottom="0.55118110236220474" header="1.7716535433070868" footer="0.74803149606299213"/>
  <pageSetup paperSize="5" scale="72" firstPageNumber="4294963191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AlDas</vt:lpstr>
      <vt:lpstr>rab 2018</vt:lpstr>
      <vt:lpstr>AlDas!Print_Area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2024-01-25T03:36:30Z</cp:lastPrinted>
  <dcterms:created xsi:type="dcterms:W3CDTF">2012-03-21T04:38:16Z</dcterms:created>
  <dcterms:modified xsi:type="dcterms:W3CDTF">2024-01-25T03:36:31Z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