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ropbox\TransDist\Booster\Xls\"/>
    </mc:Choice>
  </mc:AlternateContent>
  <xr:revisionPtr revIDLastSave="0" documentId="13_ncr:1_{81A7F1D8-0C6B-4378-8E93-F62CC23CD1D0}" xr6:coauthVersionLast="47" xr6:coauthVersionMax="47" xr10:uidLastSave="{00000000-0000-0000-0000-000000000000}"/>
  <bookViews>
    <workbookView xWindow="-110" yWindow="-110" windowWidth="19420" windowHeight="10300" activeTab="1" xr2:uid="{00000000-000D-0000-FFFF-FFFF00000000}"/>
  </bookViews>
  <sheets>
    <sheet name="AlDas" sheetId="13" r:id="rId1"/>
    <sheet name="rab 2018" sheetId="8" r:id="rId2"/>
  </sheets>
  <definedNames>
    <definedName name="_xlnm.Print_Area" localSheetId="0">AlDas!$C$2:$S$91</definedName>
    <definedName name="_xlnm.Print_Area" localSheetId="1">'rab 2018'!$A$2:$I$30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8" l="1"/>
  <c r="P22" i="8"/>
  <c r="Q22" i="8" s="1"/>
  <c r="R22" i="8" s="1"/>
  <c r="S22" i="8" s="1"/>
  <c r="T22" i="8" s="1"/>
  <c r="U22" i="8" s="1"/>
  <c r="V22" i="8" l="1"/>
  <c r="W22" i="8" s="1"/>
  <c r="X22" i="8" s="1"/>
  <c r="H16" i="8" l="1"/>
  <c r="I17" i="8" s="1"/>
  <c r="K15" i="8"/>
  <c r="K12" i="8"/>
  <c r="H12" i="8"/>
  <c r="M9" i="8"/>
  <c r="H9" i="8"/>
  <c r="I14" i="8" l="1"/>
  <c r="I18" i="8" s="1"/>
  <c r="I20" i="8" s="1"/>
  <c r="I21" i="8" s="1"/>
  <c r="N22" i="8" s="1"/>
  <c r="Q23" i="8" l="1"/>
  <c r="U23" i="8"/>
  <c r="P23" i="8"/>
  <c r="P24" i="8" s="1"/>
  <c r="P25" i="8" s="1"/>
  <c r="X23" i="8"/>
  <c r="R23" i="8"/>
  <c r="T23" i="8"/>
  <c r="S23" i="8"/>
  <c r="W23" i="8"/>
  <c r="V23" i="8"/>
  <c r="R24" i="8" l="1"/>
  <c r="R25" i="8" s="1"/>
  <c r="R26" i="8" s="1"/>
  <c r="Q24" i="8"/>
  <c r="Q25" i="8" s="1"/>
  <c r="P26" i="8" s="1"/>
  <c r="P28" i="8" s="1"/>
  <c r="V24" i="8"/>
  <c r="V25" i="8" s="1"/>
  <c r="S24" i="8"/>
  <c r="S25" i="8" s="1"/>
  <c r="W24" i="8"/>
  <c r="W25" i="8" s="1"/>
  <c r="T24" i="8"/>
  <c r="T25" i="8" s="1"/>
  <c r="T26" i="8" s="1"/>
  <c r="X24" i="8"/>
  <c r="X25" i="8" s="1"/>
  <c r="U24" i="8"/>
  <c r="U25" i="8" s="1"/>
  <c r="R27" i="8" l="1"/>
  <c r="R28" i="8" s="1"/>
  <c r="Q26" i="8"/>
  <c r="Q27" i="8"/>
  <c r="S26" i="8"/>
  <c r="T27" i="8"/>
  <c r="T28" i="8" s="1"/>
  <c r="U27" i="8"/>
  <c r="U26" i="8"/>
  <c r="V27" i="8"/>
  <c r="X26" i="8"/>
  <c r="X27" i="8"/>
  <c r="W27" i="8"/>
  <c r="W26" i="8"/>
  <c r="V26" i="8"/>
  <c r="S27" i="8"/>
  <c r="Q28" i="8" l="1"/>
  <c r="V28" i="8"/>
  <c r="U28" i="8"/>
  <c r="X28" i="8"/>
  <c r="W28" i="8"/>
  <c r="S28" i="8"/>
  <c r="N30" i="8" l="1"/>
  <c r="B21" i="8" s="1"/>
</calcChain>
</file>

<file path=xl/sharedStrings.xml><?xml version="1.0" encoding="utf-8"?>
<sst xmlns="http://schemas.openxmlformats.org/spreadsheetml/2006/main" count="48" uniqueCount="39">
  <si>
    <t>NO</t>
  </si>
  <si>
    <t>URAIAN PEKERJAAN</t>
  </si>
  <si>
    <t>VOL</t>
  </si>
  <si>
    <t>SAT</t>
  </si>
  <si>
    <t>ANL</t>
  </si>
  <si>
    <t>HRG. SAT.</t>
  </si>
  <si>
    <t>JLH. HARGA</t>
  </si>
  <si>
    <t>SUB TOTAL</t>
  </si>
  <si>
    <t>( Rp )</t>
  </si>
  <si>
    <t>I</t>
  </si>
  <si>
    <t>Hitung</t>
  </si>
  <si>
    <t>II</t>
  </si>
  <si>
    <t>Biaya Pelaksanaan</t>
  </si>
  <si>
    <t>Jumlah biaya pelaksanaan</t>
  </si>
  <si>
    <t>Grand Total</t>
  </si>
  <si>
    <t>Dibulatkan</t>
  </si>
  <si>
    <t>Disyahkan oleh :</t>
  </si>
  <si>
    <t>Diketahui oleh :</t>
  </si>
  <si>
    <t>Dihitung oleh,</t>
  </si>
  <si>
    <t>Kabid. Operasional Pompa</t>
  </si>
  <si>
    <t>Ls</t>
  </si>
  <si>
    <t>RENCANA ANGGARAN BIAYA PEKERJAAN</t>
  </si>
  <si>
    <t>unit</t>
  </si>
  <si>
    <t>MATERIAL</t>
  </si>
  <si>
    <t xml:space="preserve">Terbilang : </t>
  </si>
  <si>
    <t>Asesoris pemasangan (skun, kabel ties, paku klem kabel, isolasi scotch)</t>
  </si>
  <si>
    <t>Rupiah</t>
  </si>
  <si>
    <t xml:space="preserve"> Kadiv. Perencanaan Air Minum</t>
  </si>
  <si>
    <t>Endress Hauser Hydrostatic
Level measurement
Waterpilot FMX21 - AA121HGD10A
Out : 4 -20 mA
Cable : 10 m
range : 0 - 1 bar</t>
  </si>
  <si>
    <t>Ali Ismail Siregar</t>
  </si>
  <si>
    <t xml:space="preserve">DVR 8 Channel, Brand Hikvision type DS-7208HUHI-K1/E (setara) </t>
  </si>
  <si>
    <t xml:space="preserve">HDD WD Purple (Setara) 2TB u/ DVR CCTV </t>
  </si>
  <si>
    <t>Pemasangan DVR CCTV di lokasi, setting DVR</t>
  </si>
  <si>
    <t xml:space="preserve">PERBAIKAN KERUSAKAN SENSOR LEVEL TANGKI SOLAR DAN DVR CCTV </t>
  </si>
  <si>
    <t>LOKASI: BOOSTER PUMP LAU BENG KLEWANG</t>
  </si>
  <si>
    <t>Medan,     Agustus 2024</t>
  </si>
  <si>
    <t>Defran Aritonang</t>
  </si>
  <si>
    <t>Plh. Kadiv. Transmisi Distribusi</t>
  </si>
  <si>
    <t>Julfan Fadhli Siregar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</si>
</sst>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0.0"/>
    <numFmt numFmtId="167" formatCode="_ * #,##0.00_ ;_ * \-#,##0.00_ ;_ * &quot;-&quot;??_ ;_ @_ "/>
  </numFmts>
  <fonts count="34" x14ac:knownFonts="1">
    <font>
      <sz val="11"/>
      <color indexed="8"/>
      <name val="Calibri"/>
    </font>
    <font>
      <sz val="11"/>
      <color theme="1"/>
      <name val="Calibri"/>
      <family val="2"/>
      <charset val="1"/>
      <scheme val="minor"/>
    </font>
    <font>
      <b/>
      <sz val="18"/>
      <color indexed="56"/>
      <name val="Cambria"/>
      <family val="1"/>
    </font>
    <font>
      <sz val="11"/>
      <color indexed="52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0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8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i/>
      <sz val="11"/>
      <color indexed="23"/>
      <name val="Calibri"/>
      <family val="2"/>
    </font>
    <font>
      <b/>
      <sz val="11"/>
      <color indexed="9"/>
      <name val="Calibri"/>
      <family val="2"/>
    </font>
    <font>
      <sz val="9"/>
      <color indexed="8"/>
      <name val="Calibri"/>
      <family val="2"/>
    </font>
    <font>
      <b/>
      <sz val="12"/>
      <name val="Calibri"/>
      <family val="2"/>
    </font>
    <font>
      <b/>
      <u/>
      <sz val="12"/>
      <name val="Calibri"/>
      <family val="2"/>
    </font>
    <font>
      <sz val="12"/>
      <name val="Calibri"/>
      <family val="2"/>
    </font>
    <font>
      <sz val="12"/>
      <color indexed="8"/>
      <name val="Calibri"/>
      <family val="2"/>
    </font>
    <font>
      <i/>
      <sz val="12"/>
      <name val="Calibri"/>
      <family val="2"/>
    </font>
    <font>
      <b/>
      <i/>
      <sz val="12"/>
      <name val="Calibri"/>
      <family val="2"/>
    </font>
    <font>
      <b/>
      <sz val="16"/>
      <name val="Calibri"/>
      <family val="2"/>
    </font>
    <font>
      <sz val="11"/>
      <color indexed="8"/>
      <name val="Calibri"/>
      <family val="2"/>
    </font>
    <font>
      <b/>
      <sz val="20"/>
      <name val="Calibri"/>
      <family val="2"/>
    </font>
    <font>
      <b/>
      <sz val="22"/>
      <name val="Calibri"/>
      <family val="2"/>
    </font>
    <font>
      <b/>
      <sz val="26"/>
      <name val="Calibri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2"/>
      <name val="Arial"/>
      <family val="2"/>
    </font>
    <font>
      <sz val="11"/>
      <color theme="1"/>
      <name val="Calibri"/>
      <family val="2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4">
    <xf numFmtId="0" fontId="0" fillId="0" borderId="0"/>
    <xf numFmtId="0" fontId="26" fillId="2" borderId="0" applyNumberFormat="0" applyBorder="0" applyAlignment="0" applyProtection="0"/>
    <xf numFmtId="0" fontId="26" fillId="3" borderId="0" applyNumberFormat="0" applyBorder="0" applyAlignment="0" applyProtection="0"/>
    <xf numFmtId="0" fontId="26" fillId="4" borderId="0" applyNumberFormat="0" applyBorder="0" applyAlignment="0" applyProtection="0"/>
    <xf numFmtId="0" fontId="26" fillId="5" borderId="0" applyNumberFormat="0" applyBorder="0" applyAlignment="0" applyProtection="0"/>
    <xf numFmtId="0" fontId="26" fillId="6" borderId="0" applyNumberFormat="0" applyBorder="0" applyAlignment="0" applyProtection="0"/>
    <xf numFmtId="0" fontId="26" fillId="7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6" fillId="10" borderId="0" applyNumberFormat="0" applyBorder="0" applyAlignment="0" applyProtection="0"/>
    <xf numFmtId="0" fontId="26" fillId="5" borderId="0" applyNumberFormat="0" applyBorder="0" applyAlignment="0" applyProtection="0"/>
    <xf numFmtId="0" fontId="26" fillId="8" borderId="0" applyNumberFormat="0" applyBorder="0" applyAlignment="0" applyProtection="0"/>
    <xf numFmtId="0" fontId="26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9" borderId="0" applyNumberFormat="0" applyBorder="0" applyAlignment="0" applyProtection="0"/>
    <xf numFmtId="0" fontId="15" fillId="3" borderId="0" applyNumberFormat="0" applyBorder="0" applyAlignment="0" applyProtection="0"/>
    <xf numFmtId="0" fontId="8" fillId="20" borderId="1" applyNumberFormat="0" applyAlignment="0" applyProtection="0"/>
    <xf numFmtId="0" fontId="17" fillId="21" borderId="2" applyNumberFormat="0" applyAlignment="0" applyProtection="0"/>
    <xf numFmtId="165" fontId="26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2" fillId="4" borderId="0" applyNumberFormat="0" applyBorder="0" applyAlignment="0" applyProtection="0"/>
    <xf numFmtId="0" fontId="4" fillId="0" borderId="3" applyNumberFormat="0" applyFill="0" applyAlignment="0" applyProtection="0"/>
    <xf numFmtId="0" fontId="5" fillId="0" borderId="4" applyNumberFormat="0" applyFill="0" applyAlignment="0" applyProtection="0"/>
    <xf numFmtId="0" fontId="6" fillId="0" borderId="5" applyNumberFormat="0" applyFill="0" applyAlignment="0" applyProtection="0"/>
    <xf numFmtId="0" fontId="6" fillId="0" borderId="0" applyNumberFormat="0" applyFill="0" applyBorder="0" applyAlignment="0" applyProtection="0"/>
    <xf numFmtId="0" fontId="9" fillId="7" borderId="1" applyNumberFormat="0" applyAlignment="0" applyProtection="0"/>
    <xf numFmtId="0" fontId="3" fillId="0" borderId="6" applyNumberFormat="0" applyFill="0" applyAlignment="0" applyProtection="0"/>
    <xf numFmtId="0" fontId="14" fillId="22" borderId="0" applyNumberFormat="0" applyBorder="0" applyAlignment="0" applyProtection="0"/>
    <xf numFmtId="0" fontId="26" fillId="23" borderId="7" applyNumberFormat="0" applyFont="0" applyAlignment="0" applyProtection="0"/>
    <xf numFmtId="0" fontId="10" fillId="20" borderId="8" applyNumberFormat="0" applyAlignment="0" applyProtection="0"/>
    <xf numFmtId="0" fontId="2" fillId="0" borderId="0" applyNumberFormat="0" applyFill="0" applyBorder="0" applyAlignment="0" applyProtection="0"/>
    <xf numFmtId="0" fontId="13" fillId="0" borderId="9" applyNumberFormat="0" applyFill="0" applyAlignment="0" applyProtection="0"/>
    <xf numFmtId="0" fontId="7" fillId="0" borderId="0" applyNumberFormat="0" applyFill="0" applyBorder="0" applyAlignment="0" applyProtection="0"/>
    <xf numFmtId="0" fontId="26" fillId="0" borderId="0"/>
    <xf numFmtId="164" fontId="30" fillId="0" borderId="0" applyFont="0" applyFill="0" applyBorder="0" applyAlignment="0" applyProtection="0"/>
    <xf numFmtId="0" fontId="30" fillId="0" borderId="0">
      <alignment vertical="center"/>
    </xf>
    <xf numFmtId="0" fontId="30" fillId="0" borderId="0"/>
    <xf numFmtId="164" fontId="30" fillId="0" borderId="0" applyFont="0" applyFill="0" applyBorder="0" applyAlignment="0" applyProtection="0">
      <alignment vertical="center"/>
    </xf>
    <xf numFmtId="167" fontId="30" fillId="0" borderId="0" applyFont="0" applyFill="0" applyBorder="0" applyAlignment="0" applyProtection="0">
      <alignment vertical="center"/>
    </xf>
    <xf numFmtId="164" fontId="30" fillId="0" borderId="0" applyFont="0" applyFill="0" applyBorder="0" applyAlignment="0" applyProtection="0"/>
    <xf numFmtId="0" fontId="33" fillId="0" borderId="0"/>
    <xf numFmtId="165" fontId="33" fillId="0" borderId="0" applyFont="0" applyFill="0" applyBorder="0" applyAlignment="0" applyProtection="0"/>
    <xf numFmtId="0" fontId="30" fillId="0" borderId="0">
      <alignment vertical="center"/>
    </xf>
    <xf numFmtId="0" fontId="33" fillId="0" borderId="0"/>
  </cellStyleXfs>
  <cellXfs count="105">
    <xf numFmtId="0" fontId="0" fillId="0" borderId="0" xfId="0"/>
    <xf numFmtId="165" fontId="18" fillId="0" borderId="0" xfId="28" applyFont="1"/>
    <xf numFmtId="0" fontId="21" fillId="0" borderId="0" xfId="0" applyFont="1"/>
    <xf numFmtId="165" fontId="19" fillId="0" borderId="0" xfId="0" applyNumberFormat="1" applyFont="1"/>
    <xf numFmtId="0" fontId="28" fillId="0" borderId="0" xfId="0" applyFont="1"/>
    <xf numFmtId="0" fontId="19" fillId="0" borderId="13" xfId="0" applyFont="1" applyBorder="1" applyAlignment="1">
      <alignment horizontal="center"/>
    </xf>
    <xf numFmtId="0" fontId="19" fillId="0" borderId="10" xfId="0" applyFont="1" applyBorder="1" applyAlignment="1">
      <alignment horizontal="center"/>
    </xf>
    <xf numFmtId="0" fontId="21" fillId="0" borderId="13" xfId="0" applyFont="1" applyBorder="1"/>
    <xf numFmtId="165" fontId="19" fillId="0" borderId="13" xfId="0" applyNumberFormat="1" applyFont="1" applyBorder="1"/>
    <xf numFmtId="165" fontId="21" fillId="0" borderId="13" xfId="0" applyNumberFormat="1" applyFont="1" applyBorder="1"/>
    <xf numFmtId="0" fontId="21" fillId="0" borderId="12" xfId="0" applyFont="1" applyBorder="1"/>
    <xf numFmtId="165" fontId="21" fillId="0" borderId="17" xfId="28" applyFont="1" applyBorder="1" applyAlignment="1">
      <alignment horizontal="center"/>
    </xf>
    <xf numFmtId="0" fontId="21" fillId="0" borderId="17" xfId="0" applyFont="1" applyBorder="1" applyAlignment="1">
      <alignment horizontal="center"/>
    </xf>
    <xf numFmtId="0" fontId="21" fillId="0" borderId="14" xfId="0" applyFont="1" applyBorder="1" applyAlignment="1">
      <alignment horizontal="right"/>
    </xf>
    <xf numFmtId="165" fontId="21" fillId="0" borderId="12" xfId="28" applyFont="1" applyBorder="1" applyAlignment="1">
      <alignment horizontal="left"/>
    </xf>
    <xf numFmtId="0" fontId="21" fillId="0" borderId="16" xfId="0" applyFont="1" applyBorder="1"/>
    <xf numFmtId="0" fontId="21" fillId="0" borderId="17" xfId="0" applyFont="1" applyBorder="1"/>
    <xf numFmtId="165" fontId="22" fillId="0" borderId="10" xfId="0" applyNumberFormat="1" applyFont="1" applyBorder="1"/>
    <xf numFmtId="165" fontId="23" fillId="0" borderId="14" xfId="28" applyFont="1" applyBorder="1" applyAlignment="1">
      <alignment vertical="center"/>
    </xf>
    <xf numFmtId="165" fontId="23" fillId="0" borderId="12" xfId="28" applyFont="1" applyBorder="1" applyAlignment="1">
      <alignment vertical="center"/>
    </xf>
    <xf numFmtId="165" fontId="23" fillId="0" borderId="15" xfId="28" applyFont="1" applyBorder="1" applyAlignment="1">
      <alignment vertical="center"/>
    </xf>
    <xf numFmtId="165" fontId="23" fillId="0" borderId="16" xfId="28" applyFont="1" applyBorder="1" applyAlignment="1">
      <alignment vertical="center"/>
    </xf>
    <xf numFmtId="165" fontId="24" fillId="0" borderId="17" xfId="28" applyFont="1" applyBorder="1" applyAlignment="1">
      <alignment horizontal="center" vertical="center"/>
    </xf>
    <xf numFmtId="165" fontId="23" fillId="0" borderId="17" xfId="28" applyFont="1" applyBorder="1" applyAlignment="1">
      <alignment vertical="center"/>
    </xf>
    <xf numFmtId="165" fontId="23" fillId="0" borderId="18" xfId="28" applyFont="1" applyBorder="1" applyAlignment="1">
      <alignment vertical="center"/>
    </xf>
    <xf numFmtId="165" fontId="19" fillId="0" borderId="10" xfId="0" applyNumberFormat="1" applyFont="1" applyBorder="1"/>
    <xf numFmtId="165" fontId="19" fillId="0" borderId="11" xfId="0" applyNumberFormat="1" applyFont="1" applyBorder="1"/>
    <xf numFmtId="165" fontId="21" fillId="0" borderId="12" xfId="28" applyFont="1" applyBorder="1" applyAlignment="1">
      <alignment horizontal="right"/>
    </xf>
    <xf numFmtId="165" fontId="21" fillId="0" borderId="17" xfId="28" applyFont="1" applyBorder="1" applyAlignment="1">
      <alignment horizontal="right"/>
    </xf>
    <xf numFmtId="43" fontId="19" fillId="0" borderId="13" xfId="28" applyNumberFormat="1" applyFont="1" applyBorder="1" applyAlignment="1">
      <alignment horizontal="right"/>
    </xf>
    <xf numFmtId="165" fontId="19" fillId="0" borderId="10" xfId="28" applyFont="1" applyBorder="1"/>
    <xf numFmtId="0" fontId="21" fillId="0" borderId="0" xfId="0" applyFont="1" applyAlignment="1">
      <alignment horizontal="center"/>
    </xf>
    <xf numFmtId="0" fontId="19" fillId="0" borderId="13" xfId="0" applyFont="1" applyBorder="1"/>
    <xf numFmtId="0" fontId="19" fillId="0" borderId="10" xfId="0" applyFont="1" applyBorder="1"/>
    <xf numFmtId="0" fontId="25" fillId="0" borderId="0" xfId="0" applyFont="1"/>
    <xf numFmtId="165" fontId="19" fillId="0" borderId="11" xfId="28" applyFont="1" applyBorder="1"/>
    <xf numFmtId="165" fontId="21" fillId="0" borderId="13" xfId="28" applyFont="1" applyBorder="1" applyAlignment="1">
      <alignment horizontal="center"/>
    </xf>
    <xf numFmtId="0" fontId="21" fillId="0" borderId="11" xfId="0" applyFont="1" applyBorder="1" applyAlignment="1">
      <alignment horizontal="center" vertical="top"/>
    </xf>
    <xf numFmtId="166" fontId="21" fillId="0" borderId="11" xfId="28" applyNumberFormat="1" applyFont="1" applyBorder="1" applyAlignment="1">
      <alignment horizontal="center" vertical="top"/>
    </xf>
    <xf numFmtId="43" fontId="21" fillId="0" borderId="11" xfId="28" applyNumberFormat="1" applyFont="1" applyBorder="1" applyAlignment="1">
      <alignment horizontal="center" vertical="top"/>
    </xf>
    <xf numFmtId="165" fontId="21" fillId="0" borderId="11" xfId="0" applyNumberFormat="1" applyFont="1" applyBorder="1" applyAlignment="1">
      <alignment vertical="top"/>
    </xf>
    <xf numFmtId="165" fontId="18" fillId="0" borderId="0" xfId="28" applyFont="1" applyAlignment="1">
      <alignment vertical="top"/>
    </xf>
    <xf numFmtId="0" fontId="20" fillId="0" borderId="15" xfId="0" applyFont="1" applyBorder="1"/>
    <xf numFmtId="0" fontId="20" fillId="0" borderId="14" xfId="0" applyFont="1" applyBorder="1"/>
    <xf numFmtId="165" fontId="24" fillId="0" borderId="17" xfId="28" applyFont="1" applyBorder="1" applyAlignment="1">
      <alignment horizontal="left" vertical="center"/>
    </xf>
    <xf numFmtId="43" fontId="21" fillId="0" borderId="12" xfId="28" applyNumberFormat="1" applyFont="1" applyBorder="1" applyAlignment="1">
      <alignment horizontal="center"/>
    </xf>
    <xf numFmtId="165" fontId="23" fillId="0" borderId="12" xfId="28" applyFont="1" applyBorder="1" applyAlignment="1">
      <alignment horizontal="center" vertical="center"/>
    </xf>
    <xf numFmtId="165" fontId="23" fillId="0" borderId="17" xfId="28" applyFont="1" applyBorder="1" applyAlignment="1">
      <alignment horizontal="center" vertical="center"/>
    </xf>
    <xf numFmtId="165" fontId="18" fillId="0" borderId="0" xfId="28" applyFont="1" applyAlignment="1">
      <alignment horizontal="center"/>
    </xf>
    <xf numFmtId="0" fontId="19" fillId="0" borderId="0" xfId="0" applyFont="1" applyAlignment="1">
      <alignment horizontal="center"/>
    </xf>
    <xf numFmtId="0" fontId="26" fillId="0" borderId="0" xfId="43"/>
    <xf numFmtId="0" fontId="21" fillId="0" borderId="11" xfId="0" applyFont="1" applyBorder="1" applyAlignment="1">
      <alignment horizontal="right" vertical="top"/>
    </xf>
    <xf numFmtId="43" fontId="21" fillId="0" borderId="11" xfId="28" applyNumberFormat="1" applyFont="1" applyBorder="1" applyAlignment="1">
      <alignment horizontal="right" vertical="top"/>
    </xf>
    <xf numFmtId="164" fontId="31" fillId="24" borderId="0" xfId="44" applyFont="1" applyFill="1"/>
    <xf numFmtId="0" fontId="1" fillId="24" borderId="0" xfId="43" applyFont="1" applyFill="1"/>
    <xf numFmtId="0" fontId="31" fillId="24" borderId="0" xfId="43" applyFont="1" applyFill="1"/>
    <xf numFmtId="164" fontId="1" fillId="24" borderId="0" xfId="43" applyNumberFormat="1" applyFont="1" applyFill="1"/>
    <xf numFmtId="0" fontId="32" fillId="0" borderId="21" xfId="46" applyFont="1" applyBorder="1" applyAlignment="1">
      <alignment horizontal="center" vertical="top" wrapText="1"/>
    </xf>
    <xf numFmtId="39" fontId="32" fillId="0" borderId="21" xfId="47" applyNumberFormat="1" applyFont="1" applyFill="1" applyBorder="1" applyAlignment="1">
      <alignment horizontal="right" vertical="top" wrapText="1"/>
    </xf>
    <xf numFmtId="0" fontId="21" fillId="0" borderId="10" xfId="0" applyFont="1" applyBorder="1" applyAlignment="1">
      <alignment horizontal="center" vertical="top"/>
    </xf>
    <xf numFmtId="0" fontId="21" fillId="0" borderId="10" xfId="0" applyFont="1" applyBorder="1" applyAlignment="1">
      <alignment horizontal="right"/>
    </xf>
    <xf numFmtId="0" fontId="21" fillId="0" borderId="18" xfId="0" applyFont="1" applyBorder="1"/>
    <xf numFmtId="43" fontId="21" fillId="0" borderId="10" xfId="28" applyNumberFormat="1" applyFont="1" applyBorder="1" applyAlignment="1">
      <alignment horizontal="center"/>
    </xf>
    <xf numFmtId="0" fontId="21" fillId="0" borderId="10" xfId="0" applyFont="1" applyBorder="1" applyAlignment="1">
      <alignment horizontal="center"/>
    </xf>
    <xf numFmtId="43" fontId="21" fillId="0" borderId="10" xfId="28" applyNumberFormat="1" applyFont="1" applyBorder="1" applyAlignment="1">
      <alignment horizontal="right"/>
    </xf>
    <xf numFmtId="165" fontId="21" fillId="0" borderId="20" xfId="0" applyNumberFormat="1" applyFont="1" applyBorder="1" applyAlignment="1">
      <alignment vertical="top"/>
    </xf>
    <xf numFmtId="0" fontId="21" fillId="0" borderId="13" xfId="0" applyFont="1" applyBorder="1" applyAlignment="1">
      <alignment horizontal="center" vertical="top"/>
    </xf>
    <xf numFmtId="166" fontId="21" fillId="0" borderId="13" xfId="28" applyNumberFormat="1" applyFont="1" applyBorder="1" applyAlignment="1">
      <alignment horizontal="center" vertical="top"/>
    </xf>
    <xf numFmtId="43" fontId="21" fillId="0" borderId="13" xfId="28" applyNumberFormat="1" applyFont="1" applyBorder="1" applyAlignment="1">
      <alignment horizontal="center" vertical="top"/>
    </xf>
    <xf numFmtId="0" fontId="32" fillId="0" borderId="11" xfId="46" applyFont="1" applyBorder="1" applyAlignment="1">
      <alignment horizontal="center" vertical="top"/>
    </xf>
    <xf numFmtId="0" fontId="32" fillId="0" borderId="21" xfId="46" applyFont="1" applyBorder="1" applyAlignment="1">
      <alignment horizontal="center" vertical="top"/>
    </xf>
    <xf numFmtId="0" fontId="32" fillId="0" borderId="13" xfId="46" applyFont="1" applyBorder="1" applyAlignment="1">
      <alignment horizontal="center" vertical="top" wrapText="1"/>
    </xf>
    <xf numFmtId="39" fontId="32" fillId="0" borderId="13" xfId="47" applyNumberFormat="1" applyFont="1" applyFill="1" applyBorder="1" applyAlignment="1">
      <alignment horizontal="right" vertical="top" wrapText="1"/>
    </xf>
    <xf numFmtId="39" fontId="32" fillId="0" borderId="22" xfId="47" applyNumberFormat="1" applyFont="1" applyFill="1" applyBorder="1" applyAlignment="1">
      <alignment horizontal="right" vertical="top" wrapText="1"/>
    </xf>
    <xf numFmtId="0" fontId="21" fillId="0" borderId="10" xfId="0" applyFont="1" applyBorder="1" applyAlignment="1">
      <alignment vertical="top"/>
    </xf>
    <xf numFmtId="0" fontId="21" fillId="0" borderId="16" xfId="0" applyFont="1" applyBorder="1" applyAlignment="1">
      <alignment vertical="top"/>
    </xf>
    <xf numFmtId="0" fontId="21" fillId="0" borderId="18" xfId="0" applyFont="1" applyBorder="1" applyAlignment="1">
      <alignment vertical="top"/>
    </xf>
    <xf numFmtId="165" fontId="21" fillId="0" borderId="10" xfId="28" applyFont="1" applyBorder="1" applyAlignment="1">
      <alignment horizontal="center" vertical="top"/>
    </xf>
    <xf numFmtId="165" fontId="21" fillId="0" borderId="10" xfId="28" applyFont="1" applyBorder="1" applyAlignment="1">
      <alignment vertical="top"/>
    </xf>
    <xf numFmtId="0" fontId="19" fillId="0" borderId="11" xfId="0" applyFont="1" applyBorder="1" applyAlignment="1">
      <alignment horizontal="center" vertical="top"/>
    </xf>
    <xf numFmtId="0" fontId="20" fillId="0" borderId="14" xfId="0" applyFont="1" applyBorder="1" applyAlignment="1">
      <alignment vertical="top"/>
    </xf>
    <xf numFmtId="0" fontId="20" fillId="0" borderId="15" xfId="0" applyFont="1" applyBorder="1" applyAlignment="1">
      <alignment vertical="top"/>
    </xf>
    <xf numFmtId="165" fontId="21" fillId="0" borderId="13" xfId="28" applyFont="1" applyBorder="1" applyAlignment="1">
      <alignment horizontal="center" vertical="top"/>
    </xf>
    <xf numFmtId="165" fontId="21" fillId="0" borderId="13" xfId="28" applyFont="1" applyBorder="1" applyAlignment="1">
      <alignment vertical="top"/>
    </xf>
    <xf numFmtId="165" fontId="21" fillId="0" borderId="11" xfId="28" applyFont="1" applyBorder="1" applyAlignment="1">
      <alignment vertical="top"/>
    </xf>
    <xf numFmtId="166" fontId="21" fillId="0" borderId="21" xfId="28" applyNumberFormat="1" applyFont="1" applyBorder="1" applyAlignment="1">
      <alignment horizontal="center" vertical="top"/>
    </xf>
    <xf numFmtId="0" fontId="29" fillId="0" borderId="0" xfId="0" applyFont="1" applyAlignment="1">
      <alignment horizontal="center"/>
    </xf>
    <xf numFmtId="0" fontId="27" fillId="0" borderId="0" xfId="0" applyFont="1" applyAlignment="1">
      <alignment horizontal="center" vertical="center" wrapText="1"/>
    </xf>
    <xf numFmtId="0" fontId="27" fillId="0" borderId="0" xfId="0" applyFont="1" applyAlignment="1">
      <alignment horizontal="center"/>
    </xf>
    <xf numFmtId="0" fontId="19" fillId="0" borderId="13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19" fillId="0" borderId="18" xfId="0" applyFont="1" applyBorder="1" applyAlignment="1">
      <alignment horizontal="center" vertical="center"/>
    </xf>
    <xf numFmtId="0" fontId="21" fillId="0" borderId="16" xfId="0" applyFont="1" applyBorder="1" applyAlignment="1">
      <alignment horizontal="left" vertical="top" wrapText="1"/>
    </xf>
    <xf numFmtId="0" fontId="21" fillId="0" borderId="18" xfId="0" applyFont="1" applyBorder="1" applyAlignment="1">
      <alignment horizontal="left" vertical="top" wrapText="1"/>
    </xf>
    <xf numFmtId="0" fontId="21" fillId="0" borderId="0" xfId="0" applyFont="1" applyAlignment="1">
      <alignment horizontal="center"/>
    </xf>
    <xf numFmtId="0" fontId="21" fillId="0" borderId="14" xfId="0" applyFont="1" applyBorder="1" applyAlignment="1">
      <alignment horizontal="left" vertical="top" wrapText="1"/>
    </xf>
    <xf numFmtId="0" fontId="21" fillId="0" borderId="15" xfId="0" applyFont="1" applyBorder="1" applyAlignment="1">
      <alignment horizontal="left" vertical="top" wrapText="1"/>
    </xf>
    <xf numFmtId="0" fontId="21" fillId="0" borderId="19" xfId="0" applyFont="1" applyBorder="1" applyAlignment="1">
      <alignment horizontal="left" vertical="top" wrapText="1"/>
    </xf>
    <xf numFmtId="0" fontId="21" fillId="0" borderId="20" xfId="0" applyFont="1" applyBorder="1" applyAlignment="1">
      <alignment horizontal="left" vertical="top" wrapText="1"/>
    </xf>
    <xf numFmtId="0" fontId="32" fillId="0" borderId="23" xfId="46" applyFont="1" applyBorder="1" applyAlignment="1">
      <alignment horizontal="left" vertical="top" wrapText="1"/>
    </xf>
    <xf numFmtId="0" fontId="32" fillId="0" borderId="24" xfId="46" applyFont="1" applyBorder="1" applyAlignment="1">
      <alignment horizontal="left" vertical="top" wrapText="1"/>
    </xf>
    <xf numFmtId="0" fontId="20" fillId="0" borderId="0" xfId="0" applyFont="1" applyAlignment="1">
      <alignment horizontal="center"/>
    </xf>
  </cellXfs>
  <cellStyles count="54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Comma [0] 2" xfId="44" xr:uid="{00000000-0005-0000-0000-00001C000000}"/>
    <cellStyle name="Comma [0] 2 2" xfId="49" xr:uid="{00000000-0005-0000-0000-00001D000000}"/>
    <cellStyle name="Comma 2" xfId="48" xr:uid="{00000000-0005-0000-0000-00001E000000}"/>
    <cellStyle name="Comma 3" xfId="51" xr:uid="{00000000-0005-0000-0000-00001F000000}"/>
    <cellStyle name="Comma[0]_Sheet1" xfId="47" xr:uid="{00000000-0005-0000-0000-000020000000}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 2" xfId="43" xr:uid="{00000000-0005-0000-0000-00002B000000}"/>
    <cellStyle name="Normal 2 2" xfId="45" xr:uid="{00000000-0005-0000-0000-00002C000000}"/>
    <cellStyle name="Normal 2 3" xfId="52" xr:uid="{00000000-0005-0000-0000-00002D000000}"/>
    <cellStyle name="Normal 3 2" xfId="50" xr:uid="{00000000-0005-0000-0000-00002E000000}"/>
    <cellStyle name="Normal 3 3" xfId="53" xr:uid="{00000000-0005-0000-0000-00002F000000}"/>
    <cellStyle name="Normal_Sheet1" xfId="46" xr:uid="{00000000-0005-0000-0000-000030000000}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jpeg"/><Relationship Id="rId2" Type="http://schemas.openxmlformats.org/officeDocument/2006/relationships/image" Target="../media/image6.jpeg"/><Relationship Id="rId1" Type="http://schemas.openxmlformats.org/officeDocument/2006/relationships/image" Target="../media/image5.jpeg"/><Relationship Id="rId5" Type="http://schemas.openxmlformats.org/officeDocument/2006/relationships/image" Target="../media/image9.jpeg"/><Relationship Id="rId4" Type="http://schemas.openxmlformats.org/officeDocument/2006/relationships/image" Target="../media/image8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151</xdr:row>
      <xdr:rowOff>0</xdr:rowOff>
    </xdr:from>
    <xdr:to>
      <xdr:col>21</xdr:col>
      <xdr:colOff>209550</xdr:colOff>
      <xdr:row>189</xdr:row>
      <xdr:rowOff>76200</xdr:rowOff>
    </xdr:to>
    <xdr:pic>
      <xdr:nvPicPr>
        <xdr:cNvPr id="6" name="Picture 9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28765500"/>
          <a:ext cx="13011150" cy="73152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0</xdr:colOff>
      <xdr:row>191</xdr:row>
      <xdr:rowOff>0</xdr:rowOff>
    </xdr:from>
    <xdr:to>
      <xdr:col>21</xdr:col>
      <xdr:colOff>209550</xdr:colOff>
      <xdr:row>227</xdr:row>
      <xdr:rowOff>152400</xdr:rowOff>
    </xdr:to>
    <xdr:pic>
      <xdr:nvPicPr>
        <xdr:cNvPr id="1025" name="Picture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36385500"/>
          <a:ext cx="13011150" cy="70104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24</xdr:col>
      <xdr:colOff>259080</xdr:colOff>
      <xdr:row>68</xdr:row>
      <xdr:rowOff>53340</xdr:rowOff>
    </xdr:to>
    <xdr:pic>
      <xdr:nvPicPr>
        <xdr:cNvPr id="1028" name="Picture 4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24840" y="4572000"/>
          <a:ext cx="14630400" cy="79171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</xdr:col>
      <xdr:colOff>0</xdr:colOff>
      <xdr:row>69</xdr:row>
      <xdr:rowOff>0</xdr:rowOff>
    </xdr:from>
    <xdr:to>
      <xdr:col>24</xdr:col>
      <xdr:colOff>259080</xdr:colOff>
      <xdr:row>112</xdr:row>
      <xdr:rowOff>53340</xdr:rowOff>
    </xdr:to>
    <xdr:pic>
      <xdr:nvPicPr>
        <xdr:cNvPr id="1029" name="Picture 5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24840" y="12618720"/>
          <a:ext cx="14630400" cy="79171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5389</xdr:row>
      <xdr:rowOff>9525</xdr:rowOff>
    </xdr:from>
    <xdr:to>
      <xdr:col>1</xdr:col>
      <xdr:colOff>593435</xdr:colOff>
      <xdr:row>5389</xdr:row>
      <xdr:rowOff>23891</xdr:rowOff>
    </xdr:to>
    <xdr:pic>
      <xdr:nvPicPr>
        <xdr:cNvPr id="2" name="Picture 1" descr="F:\foto2\siregar\tirtanadi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827103375"/>
          <a:ext cx="418719" cy="14366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28575</xdr:colOff>
      <xdr:row>5478</xdr:row>
      <xdr:rowOff>161925</xdr:rowOff>
    </xdr:from>
    <xdr:to>
      <xdr:col>1</xdr:col>
      <xdr:colOff>541238</xdr:colOff>
      <xdr:row>5479</xdr:row>
      <xdr:rowOff>32273</xdr:rowOff>
    </xdr:to>
    <xdr:pic>
      <xdr:nvPicPr>
        <xdr:cNvPr id="3" name="Picture 3" descr="F:\foto2\siregar\tirtanadi.jp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575" y="840809850"/>
          <a:ext cx="395097" cy="22827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85725</xdr:colOff>
      <xdr:row>5533</xdr:row>
      <xdr:rowOff>0</xdr:rowOff>
    </xdr:from>
    <xdr:to>
      <xdr:col>1</xdr:col>
      <xdr:colOff>623534</xdr:colOff>
      <xdr:row>5533</xdr:row>
      <xdr:rowOff>23779</xdr:rowOff>
    </xdr:to>
    <xdr:pic>
      <xdr:nvPicPr>
        <xdr:cNvPr id="4" name="Picture 4" descr="F:\foto2\siregar\tirtanadi.jp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85725" y="849039450"/>
          <a:ext cx="351663" cy="23779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57150</xdr:colOff>
      <xdr:row>5335</xdr:row>
      <xdr:rowOff>9525</xdr:rowOff>
    </xdr:from>
    <xdr:to>
      <xdr:col>1</xdr:col>
      <xdr:colOff>593435</xdr:colOff>
      <xdr:row>5335</xdr:row>
      <xdr:rowOff>24541</xdr:rowOff>
    </xdr:to>
    <xdr:pic>
      <xdr:nvPicPr>
        <xdr:cNvPr id="5" name="Picture 1" descr="F:\foto2\siregar\tirtanadi.jpg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818873775"/>
          <a:ext cx="418719" cy="15016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57150</xdr:colOff>
      <xdr:row>5295</xdr:row>
      <xdr:rowOff>9525</xdr:rowOff>
    </xdr:from>
    <xdr:to>
      <xdr:col>1</xdr:col>
      <xdr:colOff>593435</xdr:colOff>
      <xdr:row>5295</xdr:row>
      <xdr:rowOff>24540</xdr:rowOff>
    </xdr:to>
    <xdr:pic>
      <xdr:nvPicPr>
        <xdr:cNvPr id="6" name="Picture 1" descr="F:\foto2\siregar\tirtanadi.jpg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812777775"/>
          <a:ext cx="418719" cy="15015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28575</xdr:colOff>
      <xdr:row>5574</xdr:row>
      <xdr:rowOff>0</xdr:rowOff>
    </xdr:from>
    <xdr:to>
      <xdr:col>1</xdr:col>
      <xdr:colOff>474563</xdr:colOff>
      <xdr:row>5574</xdr:row>
      <xdr:rowOff>25034</xdr:rowOff>
    </xdr:to>
    <xdr:pic>
      <xdr:nvPicPr>
        <xdr:cNvPr id="7" name="Picture 4" descr="F:\foto2\siregar\tirtanadi.jpg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8575" y="855287850"/>
          <a:ext cx="328422" cy="25034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>
    <xdr:from>
      <xdr:col>0</xdr:col>
      <xdr:colOff>200025</xdr:colOff>
      <xdr:row>1082</xdr:row>
      <xdr:rowOff>180975</xdr:rowOff>
    </xdr:from>
    <xdr:to>
      <xdr:col>1</xdr:col>
      <xdr:colOff>4476750</xdr:colOff>
      <xdr:row>1085</xdr:row>
      <xdr:rowOff>190500</xdr:rowOff>
    </xdr:to>
    <xdr:pic>
      <xdr:nvPicPr>
        <xdr:cNvPr id="77372" name="Picture 2" descr="logo media format horizontal">
          <a:extLst>
            <a:ext uri="{FF2B5EF4-FFF2-40B4-BE49-F238E27FC236}">
              <a16:creationId xmlns:a16="http://schemas.microsoft.com/office/drawing/2014/main" id="{00000000-0008-0000-0100-00003C2E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374646825"/>
          <a:ext cx="4581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200025</xdr:colOff>
      <xdr:row>1118</xdr:row>
      <xdr:rowOff>180975</xdr:rowOff>
    </xdr:from>
    <xdr:to>
      <xdr:col>1</xdr:col>
      <xdr:colOff>4476750</xdr:colOff>
      <xdr:row>1121</xdr:row>
      <xdr:rowOff>190500</xdr:rowOff>
    </xdr:to>
    <xdr:pic>
      <xdr:nvPicPr>
        <xdr:cNvPr id="77374" name="Picture 2" descr="logo media format horizontal">
          <a:extLst>
            <a:ext uri="{FF2B5EF4-FFF2-40B4-BE49-F238E27FC236}">
              <a16:creationId xmlns:a16="http://schemas.microsoft.com/office/drawing/2014/main" id="{00000000-0008-0000-0100-00003E2E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383228850"/>
          <a:ext cx="4581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200025</xdr:colOff>
      <xdr:row>1190</xdr:row>
      <xdr:rowOff>180975</xdr:rowOff>
    </xdr:from>
    <xdr:to>
      <xdr:col>1</xdr:col>
      <xdr:colOff>4476750</xdr:colOff>
      <xdr:row>1193</xdr:row>
      <xdr:rowOff>190500</xdr:rowOff>
    </xdr:to>
    <xdr:pic>
      <xdr:nvPicPr>
        <xdr:cNvPr id="77375" name="Picture 2" descr="logo media format horizontal">
          <a:extLst>
            <a:ext uri="{FF2B5EF4-FFF2-40B4-BE49-F238E27FC236}">
              <a16:creationId xmlns:a16="http://schemas.microsoft.com/office/drawing/2014/main" id="{00000000-0008-0000-0100-00003F2E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400764375"/>
          <a:ext cx="4581525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200025</xdr:colOff>
      <xdr:row>1154</xdr:row>
      <xdr:rowOff>180975</xdr:rowOff>
    </xdr:from>
    <xdr:to>
      <xdr:col>1</xdr:col>
      <xdr:colOff>4476750</xdr:colOff>
      <xdr:row>1157</xdr:row>
      <xdr:rowOff>190500</xdr:rowOff>
    </xdr:to>
    <xdr:pic>
      <xdr:nvPicPr>
        <xdr:cNvPr id="77376" name="Picture 2" descr="logo media format horizontal">
          <a:extLst>
            <a:ext uri="{FF2B5EF4-FFF2-40B4-BE49-F238E27FC236}">
              <a16:creationId xmlns:a16="http://schemas.microsoft.com/office/drawing/2014/main" id="{00000000-0008-0000-0100-0000402E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391982325"/>
          <a:ext cx="4581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186419</xdr:colOff>
      <xdr:row>1229</xdr:row>
      <xdr:rowOff>72118</xdr:rowOff>
    </xdr:from>
    <xdr:to>
      <xdr:col>1</xdr:col>
      <xdr:colOff>3333751</xdr:colOff>
      <xdr:row>1230</xdr:row>
      <xdr:rowOff>140975</xdr:rowOff>
    </xdr:to>
    <xdr:pic>
      <xdr:nvPicPr>
        <xdr:cNvPr id="48" name="Picture 2" descr="logo media format horizontal">
          <a:extLs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485776" y="418287654"/>
          <a:ext cx="3147332" cy="5042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topLeftCell="A67" workbookViewId="0">
      <selection activeCell="B70" sqref="B70"/>
    </sheetView>
  </sheetViews>
  <sheetFormatPr defaultColWidth="9.08984375" defaultRowHeight="14.5" x14ac:dyDescent="0.35"/>
  <cols>
    <col min="1" max="16384" width="9.08984375" style="50"/>
  </cols>
  <sheetData/>
  <pageMargins left="0.70866141732283472" right="0.70866141732283472" top="0.62992125984251968" bottom="0.70866141732283472" header="0.31496062992125984" footer="0.31496062992125984"/>
  <pageSetup paperSize="9" scale="55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X30"/>
  <sheetViews>
    <sheetView tabSelected="1" topLeftCell="A16" zoomScale="70" zoomScaleNormal="70" workbookViewId="0">
      <selection sqref="A1:I30"/>
    </sheetView>
  </sheetViews>
  <sheetFormatPr defaultColWidth="8.90625" defaultRowHeight="12" x14ac:dyDescent="0.3"/>
  <cols>
    <col min="1" max="1" width="4.54296875" style="1" customWidth="1"/>
    <col min="2" max="2" width="20" style="1" customWidth="1"/>
    <col min="3" max="3" width="25.90625" style="1" customWidth="1"/>
    <col min="4" max="4" width="10" style="48" customWidth="1"/>
    <col min="5" max="5" width="8.54296875" style="1" customWidth="1"/>
    <col min="6" max="6" width="11" style="1" customWidth="1"/>
    <col min="7" max="7" width="16.453125" style="1" customWidth="1"/>
    <col min="8" max="8" width="18.90625" style="1" customWidth="1"/>
    <col min="9" max="9" width="16.54296875" style="1" customWidth="1"/>
    <col min="10" max="10" width="9.08984375" style="1" customWidth="1"/>
    <col min="11" max="11" width="17.453125" style="1" bestFit="1" customWidth="1"/>
    <col min="12" max="12" width="11.6328125" style="1" bestFit="1" customWidth="1"/>
    <col min="13" max="13" width="12.08984375" style="1" bestFit="1" customWidth="1"/>
    <col min="14" max="14" width="27.6328125" style="1" customWidth="1"/>
    <col min="15" max="15" width="3.36328125" style="1" customWidth="1"/>
    <col min="16" max="16" width="15.6328125" style="1" bestFit="1" customWidth="1"/>
    <col min="17" max="16384" width="8.90625" style="1"/>
  </cols>
  <sheetData>
    <row r="2" spans="1:13" ht="33.5" x14ac:dyDescent="0.75">
      <c r="A2" s="4"/>
      <c r="B2" s="86" t="s">
        <v>21</v>
      </c>
      <c r="C2" s="86"/>
      <c r="D2" s="86"/>
      <c r="E2" s="86"/>
      <c r="F2" s="86"/>
      <c r="G2" s="86"/>
      <c r="H2" s="86"/>
      <c r="I2" s="86"/>
    </row>
    <row r="3" spans="1:13" ht="24.75" customHeight="1" x14ac:dyDescent="0.65">
      <c r="A3" s="4"/>
      <c r="B3" s="87" t="s">
        <v>33</v>
      </c>
      <c r="C3" s="87"/>
      <c r="D3" s="87"/>
      <c r="E3" s="87"/>
      <c r="F3" s="87"/>
      <c r="G3" s="87"/>
      <c r="H3" s="87"/>
      <c r="I3" s="87"/>
    </row>
    <row r="4" spans="1:13" ht="26" x14ac:dyDescent="0.6">
      <c r="A4" s="34"/>
      <c r="B4" s="88" t="s">
        <v>34</v>
      </c>
      <c r="C4" s="88"/>
      <c r="D4" s="88"/>
      <c r="E4" s="88"/>
      <c r="F4" s="88"/>
      <c r="G4" s="88"/>
      <c r="H4" s="88"/>
      <c r="I4" s="88"/>
    </row>
    <row r="5" spans="1:13" ht="15.5" x14ac:dyDescent="0.35">
      <c r="A5" s="49"/>
      <c r="B5" s="49"/>
      <c r="C5" s="49"/>
      <c r="D5" s="49"/>
      <c r="E5" s="49"/>
      <c r="F5" s="49"/>
      <c r="G5" s="49"/>
      <c r="H5" s="49"/>
      <c r="I5" s="49"/>
    </row>
    <row r="6" spans="1:13" ht="15.5" x14ac:dyDescent="0.35">
      <c r="A6" s="89" t="s">
        <v>0</v>
      </c>
      <c r="B6" s="91" t="s">
        <v>1</v>
      </c>
      <c r="C6" s="92"/>
      <c r="D6" s="89" t="s">
        <v>2</v>
      </c>
      <c r="E6" s="89" t="s">
        <v>3</v>
      </c>
      <c r="F6" s="89" t="s">
        <v>4</v>
      </c>
      <c r="G6" s="5" t="s">
        <v>5</v>
      </c>
      <c r="H6" s="5" t="s">
        <v>6</v>
      </c>
      <c r="I6" s="5" t="s">
        <v>7</v>
      </c>
    </row>
    <row r="7" spans="1:13" ht="15.5" x14ac:dyDescent="0.35">
      <c r="A7" s="90"/>
      <c r="B7" s="93"/>
      <c r="C7" s="94"/>
      <c r="D7" s="90"/>
      <c r="E7" s="90"/>
      <c r="F7" s="90"/>
      <c r="G7" s="6" t="s">
        <v>8</v>
      </c>
      <c r="H7" s="6" t="s">
        <v>8</v>
      </c>
      <c r="I7" s="6" t="s">
        <v>8</v>
      </c>
    </row>
    <row r="8" spans="1:13" ht="15.5" x14ac:dyDescent="0.35">
      <c r="A8" s="5" t="s">
        <v>9</v>
      </c>
      <c r="B8" s="43" t="s">
        <v>23</v>
      </c>
      <c r="C8" s="42"/>
      <c r="D8" s="36"/>
      <c r="E8" s="7"/>
      <c r="F8" s="7"/>
      <c r="G8" s="7"/>
      <c r="H8" s="8"/>
      <c r="I8" s="9"/>
    </row>
    <row r="9" spans="1:13" s="41" customFormat="1" ht="111.65" customHeight="1" x14ac:dyDescent="0.35">
      <c r="A9" s="59">
        <v>1</v>
      </c>
      <c r="B9" s="95" t="s">
        <v>28</v>
      </c>
      <c r="C9" s="96"/>
      <c r="D9" s="38">
        <v>1</v>
      </c>
      <c r="E9" s="37" t="s">
        <v>22</v>
      </c>
      <c r="F9" s="37" t="s">
        <v>10</v>
      </c>
      <c r="G9" s="39">
        <f>17185786*1.21</f>
        <v>20794801.059999999</v>
      </c>
      <c r="H9" s="39">
        <f>+G9*D9</f>
        <v>20794801.059999999</v>
      </c>
      <c r="I9" s="40"/>
      <c r="M9" s="41">
        <f>280000/6</f>
        <v>46666.666666666664</v>
      </c>
    </row>
    <row r="10" spans="1:13" s="41" customFormat="1" ht="37.25" customHeight="1" x14ac:dyDescent="0.35">
      <c r="A10" s="69">
        <v>2</v>
      </c>
      <c r="B10" s="102" t="s">
        <v>30</v>
      </c>
      <c r="C10" s="103"/>
      <c r="D10" s="85">
        <v>1</v>
      </c>
      <c r="E10" s="71" t="s">
        <v>22</v>
      </c>
      <c r="F10" s="71" t="s">
        <v>10</v>
      </c>
      <c r="G10" s="72">
        <v>2400000</v>
      </c>
      <c r="H10" s="73">
        <v>2400000</v>
      </c>
      <c r="I10" s="40"/>
    </row>
    <row r="11" spans="1:13" s="41" customFormat="1" ht="25.75" customHeight="1" x14ac:dyDescent="0.35">
      <c r="A11" s="70">
        <v>3</v>
      </c>
      <c r="B11" s="102" t="s">
        <v>31</v>
      </c>
      <c r="C11" s="103"/>
      <c r="D11" s="38">
        <v>1</v>
      </c>
      <c r="E11" s="57" t="s">
        <v>22</v>
      </c>
      <c r="F11" s="57" t="s">
        <v>10</v>
      </c>
      <c r="G11" s="58">
        <v>900000</v>
      </c>
      <c r="H11" s="58">
        <v>900000</v>
      </c>
      <c r="I11" s="65"/>
    </row>
    <row r="12" spans="1:13" s="41" customFormat="1" ht="18" customHeight="1" x14ac:dyDescent="0.35">
      <c r="A12" s="66">
        <v>4</v>
      </c>
      <c r="B12" s="98" t="s">
        <v>25</v>
      </c>
      <c r="C12" s="99"/>
      <c r="D12" s="67">
        <v>1</v>
      </c>
      <c r="E12" s="66" t="s">
        <v>20</v>
      </c>
      <c r="F12" s="66" t="s">
        <v>10</v>
      </c>
      <c r="G12" s="68">
        <v>100000</v>
      </c>
      <c r="H12" s="68">
        <f t="shared" ref="H12" si="0">+G12*D12</f>
        <v>100000</v>
      </c>
      <c r="I12" s="40"/>
      <c r="K12" s="41">
        <f>24*3*2</f>
        <v>144</v>
      </c>
    </row>
    <row r="13" spans="1:13" s="41" customFormat="1" ht="18" customHeight="1" x14ac:dyDescent="0.35">
      <c r="A13" s="37"/>
      <c r="B13" s="100"/>
      <c r="C13" s="101"/>
      <c r="D13" s="38"/>
      <c r="E13" s="37"/>
      <c r="F13" s="37"/>
      <c r="G13" s="39"/>
      <c r="H13" s="39"/>
      <c r="I13" s="40"/>
    </row>
    <row r="14" spans="1:13" ht="15.5" x14ac:dyDescent="0.35">
      <c r="A14" s="74"/>
      <c r="B14" s="75"/>
      <c r="C14" s="76"/>
      <c r="D14" s="77"/>
      <c r="E14" s="59"/>
      <c r="F14" s="59"/>
      <c r="G14" s="78"/>
      <c r="H14" s="78"/>
      <c r="I14" s="30">
        <f>SUM(H9:H14)</f>
        <v>24194801.059999999</v>
      </c>
    </row>
    <row r="15" spans="1:13" ht="15.5" x14ac:dyDescent="0.35">
      <c r="A15" s="79" t="s">
        <v>11</v>
      </c>
      <c r="B15" s="80" t="s">
        <v>12</v>
      </c>
      <c r="C15" s="81"/>
      <c r="D15" s="82"/>
      <c r="E15" s="66"/>
      <c r="F15" s="66"/>
      <c r="G15" s="83"/>
      <c r="H15" s="84"/>
      <c r="I15" s="35"/>
      <c r="K15" s="1">
        <f>21*3*2</f>
        <v>126</v>
      </c>
    </row>
    <row r="16" spans="1:13" s="41" customFormat="1" ht="57" customHeight="1" x14ac:dyDescent="0.35">
      <c r="A16" s="51">
        <v>1</v>
      </c>
      <c r="B16" s="100" t="s">
        <v>32</v>
      </c>
      <c r="C16" s="101"/>
      <c r="D16" s="38">
        <v>1</v>
      </c>
      <c r="E16" s="37" t="s">
        <v>22</v>
      </c>
      <c r="F16" s="37" t="s">
        <v>10</v>
      </c>
      <c r="G16" s="52">
        <v>500000</v>
      </c>
      <c r="H16" s="52">
        <f>G16*D16</f>
        <v>500000</v>
      </c>
      <c r="I16" s="40"/>
    </row>
    <row r="17" spans="1:24" ht="15.5" x14ac:dyDescent="0.35">
      <c r="A17" s="60"/>
      <c r="B17" s="15"/>
      <c r="C17" s="61"/>
      <c r="D17" s="62"/>
      <c r="E17" s="63"/>
      <c r="F17" s="63"/>
      <c r="G17" s="64"/>
      <c r="H17" s="64"/>
      <c r="I17" s="25">
        <f>SUM(H16:H16)</f>
        <v>500000</v>
      </c>
    </row>
    <row r="18" spans="1:24" ht="15.5" x14ac:dyDescent="0.35">
      <c r="A18" s="13"/>
      <c r="B18" s="10"/>
      <c r="C18" s="10"/>
      <c r="D18" s="45"/>
      <c r="E18" s="14"/>
      <c r="F18" s="27"/>
      <c r="G18" s="27" t="s">
        <v>13</v>
      </c>
      <c r="H18" s="29"/>
      <c r="I18" s="26">
        <f>I14+I17</f>
        <v>24694801.059999999</v>
      </c>
    </row>
    <row r="19" spans="1:24" ht="15.5" x14ac:dyDescent="0.35">
      <c r="A19" s="15"/>
      <c r="B19" s="16"/>
      <c r="C19" s="16"/>
      <c r="D19" s="11"/>
      <c r="E19" s="11"/>
      <c r="F19" s="12"/>
      <c r="G19" s="28"/>
      <c r="H19" s="17"/>
      <c r="I19" s="30"/>
    </row>
    <row r="20" spans="1:24" ht="15.5" x14ac:dyDescent="0.35">
      <c r="A20" s="18"/>
      <c r="B20" s="19" t="s">
        <v>24</v>
      </c>
      <c r="C20" s="19"/>
      <c r="D20" s="46"/>
      <c r="E20" s="19"/>
      <c r="F20" s="19"/>
      <c r="G20" s="20"/>
      <c r="H20" s="32" t="s">
        <v>14</v>
      </c>
      <c r="I20" s="8">
        <f>I18</f>
        <v>24694801.059999999</v>
      </c>
    </row>
    <row r="21" spans="1:24" ht="15.5" x14ac:dyDescent="0.35">
      <c r="A21" s="21"/>
      <c r="B21" s="44" t="str">
        <f>+N30</f>
        <v>Dua Puluh Empat Juta Enam Ratus Sembilan Puluh Lima Ribu Rupiah</v>
      </c>
      <c r="C21" s="22"/>
      <c r="D21" s="47"/>
      <c r="E21" s="23"/>
      <c r="F21" s="23"/>
      <c r="G21" s="24"/>
      <c r="H21" s="33" t="s">
        <v>15</v>
      </c>
      <c r="I21" s="25">
        <f>ROUND(I20,-3)</f>
        <v>24695000</v>
      </c>
    </row>
    <row r="22" spans="1:24" ht="15.5" x14ac:dyDescent="0.35">
      <c r="A22" s="2"/>
      <c r="B22" s="2"/>
      <c r="C22" s="2"/>
      <c r="D22" s="31"/>
      <c r="E22" s="2"/>
      <c r="F22" s="2"/>
      <c r="G22" s="2"/>
      <c r="H22" s="2"/>
      <c r="I22" s="3"/>
      <c r="N22" s="53">
        <f>+I21</f>
        <v>24695000</v>
      </c>
      <c r="O22" s="54">
        <v>1</v>
      </c>
      <c r="P22" s="54">
        <f>+O22*10</f>
        <v>10</v>
      </c>
      <c r="Q22" s="54">
        <f t="shared" ref="Q22:X22" si="1">+P22*10</f>
        <v>100</v>
      </c>
      <c r="R22" s="54">
        <f t="shared" si="1"/>
        <v>1000</v>
      </c>
      <c r="S22" s="54">
        <f t="shared" si="1"/>
        <v>10000</v>
      </c>
      <c r="T22" s="54">
        <f t="shared" si="1"/>
        <v>100000</v>
      </c>
      <c r="U22" s="54">
        <f t="shared" si="1"/>
        <v>1000000</v>
      </c>
      <c r="V22" s="54">
        <f t="shared" si="1"/>
        <v>10000000</v>
      </c>
      <c r="W22" s="54">
        <f t="shared" si="1"/>
        <v>100000000</v>
      </c>
      <c r="X22" s="54">
        <f t="shared" si="1"/>
        <v>1000000000</v>
      </c>
    </row>
    <row r="23" spans="1:24" ht="15.5" x14ac:dyDescent="0.35">
      <c r="A23" s="2"/>
      <c r="B23" s="2"/>
      <c r="C23" s="2"/>
      <c r="D23" s="31"/>
      <c r="E23" s="2"/>
      <c r="F23" s="2"/>
      <c r="G23" s="2"/>
      <c r="H23" s="97" t="s">
        <v>35</v>
      </c>
      <c r="I23" s="97"/>
      <c r="N23" s="55" t="s">
        <v>26</v>
      </c>
      <c r="O23" s="54">
        <v>0</v>
      </c>
      <c r="P23" s="56">
        <f>MOD(N22,P22)</f>
        <v>0</v>
      </c>
      <c r="Q23" s="56">
        <f>MOD(N22,Q22)</f>
        <v>0</v>
      </c>
      <c r="R23" s="56">
        <f>MOD(N22,R22)</f>
        <v>0</v>
      </c>
      <c r="S23" s="56">
        <f>MOD(N22,S22)</f>
        <v>5000</v>
      </c>
      <c r="T23" s="56">
        <f>MOD(N22,T22)</f>
        <v>95000</v>
      </c>
      <c r="U23" s="56">
        <f>MOD(N22,U22)</f>
        <v>695000</v>
      </c>
      <c r="V23" s="56">
        <f>MOD(N22,V22)</f>
        <v>4695000</v>
      </c>
      <c r="W23" s="56">
        <f>MOD(N22,W22)</f>
        <v>24695000</v>
      </c>
      <c r="X23" s="56">
        <f>MOD(N22,X22)</f>
        <v>24695000</v>
      </c>
    </row>
    <row r="24" spans="1:24" ht="15.5" x14ac:dyDescent="0.35">
      <c r="A24" s="97" t="s">
        <v>16</v>
      </c>
      <c r="B24" s="97"/>
      <c r="C24" s="97"/>
      <c r="D24" s="97" t="s">
        <v>17</v>
      </c>
      <c r="E24" s="97"/>
      <c r="F24" s="97"/>
      <c r="G24" s="2"/>
      <c r="H24" s="97" t="s">
        <v>18</v>
      </c>
      <c r="I24" s="97"/>
      <c r="N24" s="54"/>
      <c r="O24" s="54"/>
      <c r="P24" s="54">
        <f t="shared" ref="P24:U24" si="2">+P23-O23</f>
        <v>0</v>
      </c>
      <c r="Q24" s="54">
        <f t="shared" si="2"/>
        <v>0</v>
      </c>
      <c r="R24" s="54">
        <f t="shared" si="2"/>
        <v>0</v>
      </c>
      <c r="S24" s="54">
        <f t="shared" si="2"/>
        <v>5000</v>
      </c>
      <c r="T24" s="54">
        <f t="shared" si="2"/>
        <v>90000</v>
      </c>
      <c r="U24" s="54">
        <f t="shared" si="2"/>
        <v>600000</v>
      </c>
      <c r="V24" s="54">
        <f>+V23-U23</f>
        <v>4000000</v>
      </c>
      <c r="W24" s="54">
        <f t="shared" ref="W24:X24" si="3">+W23-V23</f>
        <v>20000000</v>
      </c>
      <c r="X24" s="54">
        <f t="shared" si="3"/>
        <v>0</v>
      </c>
    </row>
    <row r="25" spans="1:24" ht="15.5" x14ac:dyDescent="0.35">
      <c r="A25" s="2"/>
      <c r="B25" s="2"/>
      <c r="C25" s="2"/>
      <c r="D25" s="31"/>
      <c r="E25" s="2"/>
      <c r="F25" s="2"/>
      <c r="G25" s="2"/>
      <c r="H25" s="2"/>
      <c r="I25" s="2"/>
      <c r="N25" s="54"/>
      <c r="O25" s="54"/>
      <c r="P25" s="54">
        <f t="shared" ref="P25:U25" si="4">+P24*10/P22</f>
        <v>0</v>
      </c>
      <c r="Q25" s="54">
        <f t="shared" si="4"/>
        <v>0</v>
      </c>
      <c r="R25" s="54">
        <f t="shared" si="4"/>
        <v>0</v>
      </c>
      <c r="S25" s="54">
        <f t="shared" si="4"/>
        <v>5</v>
      </c>
      <c r="T25" s="54">
        <f t="shared" si="4"/>
        <v>9</v>
      </c>
      <c r="U25" s="54">
        <f t="shared" si="4"/>
        <v>6</v>
      </c>
      <c r="V25" s="54">
        <f>+V24*10/V22</f>
        <v>4</v>
      </c>
      <c r="W25" s="54">
        <f t="shared" ref="W25:X25" si="5">+W24*10/W22</f>
        <v>2</v>
      </c>
      <c r="X25" s="54">
        <f t="shared" si="5"/>
        <v>0</v>
      </c>
    </row>
    <row r="26" spans="1:24" ht="15.5" x14ac:dyDescent="0.35">
      <c r="A26" s="2"/>
      <c r="B26" s="2"/>
      <c r="C26" s="2"/>
      <c r="D26" s="31"/>
      <c r="E26" s="2"/>
      <c r="F26" s="2"/>
      <c r="G26" s="2"/>
      <c r="H26" s="2"/>
      <c r="I26" s="2"/>
      <c r="N26" s="54"/>
      <c r="O26" s="54"/>
      <c r="P26" s="54" t="str">
        <f>IF(AND(P25&gt;0,Q25&lt;&gt;1),CHOOSE(P25,"satu","dua","tiga","empat","lima","enam","tujuh","delapan","sembilan"),"")</f>
        <v/>
      </c>
      <c r="Q26" s="54" t="str">
        <f>IF(Q25&gt;0,CHOOSE(Q25,CHOOSE(P25+1,"se","se","dua","tiga","empat","lima","enam","tujuh","delapan","sembilan"),"dua","tiga","empat","lima","enam","tujuh","delapan","sembilan"),"")</f>
        <v/>
      </c>
      <c r="R26" s="54" t="str">
        <f>IF(R25&gt;0,CHOOSE(R25,"se","dua","tiga","empat","lima","enam","tujuh","delapan","sembilan"),"")</f>
        <v/>
      </c>
      <c r="S26" s="54" t="str">
        <f>IF(AND(S25&gt;0,T25&lt;&gt;1),CHOOSE(S25,"satu","dua","tiga","empat","lima","enam","tujuh","delapan","sembilan"),"")</f>
        <v>lima</v>
      </c>
      <c r="T26" s="54" t="str">
        <f>IF(T25&gt;0,CHOOSE(T25,CHOOSE(S25+1,"se","se","dua","tiga","empat","lima","enam","tujuh","delapan","sembilan"),"dua","tiga","empat","lima","enam","tujuh","delapan","sembilan"),"")</f>
        <v>sembilan</v>
      </c>
      <c r="U26" s="54" t="str">
        <f>IF(U25&gt;0,CHOOSE(U25,"se","dua","tiga","empat","lima","enam","tujuh","delapan","sembilan"),"")</f>
        <v>enam</v>
      </c>
      <c r="V26" s="54" t="str">
        <f>IF(AND(V25&gt;0,W25&lt;&gt;1),CHOOSE(V25,"satu","dua","tiga","empat","lima","enam","tujuh","delapan","sembilan"),"")</f>
        <v>empat</v>
      </c>
      <c r="W26" s="54" t="str">
        <f>IF(W25&gt;0,CHOOSE(W25,CHOOSE(V25+1,"","se","dua","tiga","empat","lima","enam","tujuh","delapan","sembilan"),"dua","tiga","empat","lima","enam","tujuh","delapan","sembilan"),"")</f>
        <v>dua</v>
      </c>
      <c r="X26" s="54" t="str">
        <f>IF(X25&gt;0,CHOOSE(X25,"se","dua","tiga","empat","lima","enam","tujuh","delapan","sembilan"),"")</f>
        <v/>
      </c>
    </row>
    <row r="27" spans="1:24" ht="15.5" x14ac:dyDescent="0.35">
      <c r="A27" s="2"/>
      <c r="B27" s="2"/>
      <c r="C27" s="2"/>
      <c r="D27" s="31"/>
      <c r="E27" s="2"/>
      <c r="F27" s="2"/>
      <c r="G27" s="2"/>
      <c r="H27" s="2"/>
      <c r="I27" s="2"/>
      <c r="N27" s="54"/>
      <c r="O27" s="54"/>
      <c r="P27" s="54"/>
      <c r="Q27" s="54" t="str">
        <f>IF(Q25&gt;0,IF(AND(Q25=1,P25&gt;0)," belas "," puluh "),"")</f>
        <v/>
      </c>
      <c r="R27" s="54" t="str">
        <f>IF(R25&gt;0," ratus ","")</f>
        <v/>
      </c>
      <c r="S27" s="54" t="str">
        <f>IF(SUM(S25,U25)&gt;0," ribu ","")</f>
        <v xml:space="preserve"> ribu </v>
      </c>
      <c r="T27" s="54" t="str">
        <f>IF(T25&gt;0,IF(AND(T25=1,S25&gt;0)," belas "," puluh "),"")</f>
        <v xml:space="preserve"> puluh </v>
      </c>
      <c r="U27" s="54" t="str">
        <f>IF(U25&gt;0," ratus ","")</f>
        <v xml:space="preserve"> ratus </v>
      </c>
      <c r="V27" s="54" t="str">
        <f>IF(SUM(V25,X25)&gt;0," juta ","")</f>
        <v xml:space="preserve"> juta </v>
      </c>
      <c r="W27" s="54" t="str">
        <f>IF(W25&gt;0,IF(AND(W25=1,V25&gt;0)," belas "," puluh "),"")</f>
        <v xml:space="preserve"> puluh </v>
      </c>
      <c r="X27" s="54" t="str">
        <f>IF(X25&gt;0," ratus ","")</f>
        <v/>
      </c>
    </row>
    <row r="28" spans="1:24" ht="15.5" x14ac:dyDescent="0.35">
      <c r="A28" s="104" t="s">
        <v>29</v>
      </c>
      <c r="B28" s="104"/>
      <c r="C28" s="104"/>
      <c r="D28" s="104" t="s">
        <v>36</v>
      </c>
      <c r="E28" s="104"/>
      <c r="F28" s="104"/>
      <c r="G28" s="2"/>
      <c r="H28" s="104" t="s">
        <v>38</v>
      </c>
      <c r="I28" s="104"/>
      <c r="N28" s="54"/>
      <c r="O28" s="54"/>
      <c r="P28" s="54" t="str">
        <f>CONCATENATE(P26,P21)</f>
        <v/>
      </c>
      <c r="Q28" s="54" t="str">
        <f t="shared" ref="Q28:X28" si="6">CONCATENATE(Q26,Q27)</f>
        <v/>
      </c>
      <c r="R28" s="54" t="str">
        <f t="shared" si="6"/>
        <v/>
      </c>
      <c r="S28" s="54" t="str">
        <f t="shared" si="6"/>
        <v xml:space="preserve">lima ribu </v>
      </c>
      <c r="T28" s="54" t="str">
        <f t="shared" si="6"/>
        <v xml:space="preserve">sembilan puluh </v>
      </c>
      <c r="U28" s="54" t="str">
        <f t="shared" si="6"/>
        <v xml:space="preserve">enam ratus </v>
      </c>
      <c r="V28" s="54" t="str">
        <f t="shared" si="6"/>
        <v xml:space="preserve">empat juta </v>
      </c>
      <c r="W28" s="54" t="str">
        <f t="shared" si="6"/>
        <v xml:space="preserve">dua puluh </v>
      </c>
      <c r="X28" s="54" t="str">
        <f t="shared" si="6"/>
        <v/>
      </c>
    </row>
    <row r="29" spans="1:24" ht="15.5" x14ac:dyDescent="0.35">
      <c r="A29" s="97" t="s">
        <v>27</v>
      </c>
      <c r="B29" s="97"/>
      <c r="C29" s="97"/>
      <c r="D29" s="97" t="s">
        <v>37</v>
      </c>
      <c r="E29" s="97"/>
      <c r="F29" s="97"/>
      <c r="G29" s="2"/>
      <c r="H29" s="97" t="s">
        <v>19</v>
      </c>
      <c r="I29" s="97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</row>
    <row r="30" spans="1:24" ht="14.5" x14ac:dyDescent="0.35">
      <c r="N30" s="55" t="str">
        <f>PROPER(CONCATENATE(X28,W28,V28,U28,T28,S28,R28,Q28,P28,N23))</f>
        <v>Dua Puluh Empat Juta Enam Ratus Sembilan Puluh Lima Ribu Rupiah</v>
      </c>
      <c r="O30" s="54"/>
      <c r="P30" s="54"/>
      <c r="Q30" s="54"/>
      <c r="R30" s="54"/>
      <c r="S30" s="54"/>
      <c r="T30" s="54"/>
      <c r="U30" s="54"/>
      <c r="V30" s="54"/>
      <c r="W30" s="54"/>
      <c r="X30" s="54"/>
    </row>
  </sheetData>
  <mergeCells count="23">
    <mergeCell ref="A28:C28"/>
    <mergeCell ref="D28:F28"/>
    <mergeCell ref="H28:I28"/>
    <mergeCell ref="A29:C29"/>
    <mergeCell ref="D29:F29"/>
    <mergeCell ref="H29:I29"/>
    <mergeCell ref="B9:C9"/>
    <mergeCell ref="H23:I23"/>
    <mergeCell ref="A24:C24"/>
    <mergeCell ref="D24:F24"/>
    <mergeCell ref="H24:I24"/>
    <mergeCell ref="B12:C13"/>
    <mergeCell ref="B16:C16"/>
    <mergeCell ref="B10:C10"/>
    <mergeCell ref="B11:C11"/>
    <mergeCell ref="B2:I2"/>
    <mergeCell ref="B3:I3"/>
    <mergeCell ref="B4:I4"/>
    <mergeCell ref="A6:A7"/>
    <mergeCell ref="B6:C7"/>
    <mergeCell ref="D6:D7"/>
    <mergeCell ref="E6:E7"/>
    <mergeCell ref="F6:F7"/>
  </mergeCells>
  <printOptions horizontalCentered="1"/>
  <pageMargins left="0.43" right="0.63" top="0.82" bottom="0.55118110236220474" header="1.7716535433070868" footer="0.74803149606299213"/>
  <pageSetup paperSize="5" scale="72" firstPageNumber="4294963191" orientation="portrait" horizontalDpi="4294967293" vertic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157255200</TotalTime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AlDas</vt:lpstr>
      <vt:lpstr>rab 2018</vt:lpstr>
      <vt:lpstr>AlDas!Print_Area</vt:lpstr>
      <vt:lpstr>'rab 2018'!Print_Area</vt:lpstr>
    </vt:vector>
  </TitlesOfParts>
  <Company>pdam</Company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HABIBI AL MUHSHI SIREGAR</dc:creator>
  <cp:lastModifiedBy>NXKDMSN0063320@outlook.com</cp:lastModifiedBy>
  <cp:revision/>
  <cp:lastPrinted>2024-08-07T02:18:43Z</cp:lastPrinted>
  <dcterms:created xsi:type="dcterms:W3CDTF">2012-03-21T04:38:16Z</dcterms:created>
  <dcterms:modified xsi:type="dcterms:W3CDTF">2024-08-07T02:18:55Z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1033-6.3.0.1733</vt:lpwstr>
  </property>
</Properties>
</file>