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2018'!$A$2:$I$33</definedName>
  </definedNames>
  <calcPr calcId="124519"/>
</workbook>
</file>

<file path=xl/calcChain.xml><?xml version="1.0" encoding="utf-8"?>
<calcChain xmlns="http://schemas.openxmlformats.org/spreadsheetml/2006/main">
  <c r="A12" i="8"/>
  <c r="A13" s="1"/>
  <c r="L10"/>
  <c r="L11" l="1"/>
  <c r="L4"/>
  <c r="P22"/>
  <c r="Q22" s="1"/>
  <c r="R22" s="1"/>
  <c r="S22" s="1"/>
  <c r="T22" s="1"/>
  <c r="U22" s="1"/>
  <c r="V22" s="1"/>
  <c r="W22" s="1"/>
  <c r="X22" s="1"/>
  <c r="H11" l="1"/>
  <c r="L12"/>
  <c r="L13" s="1"/>
  <c r="D13" l="1"/>
  <c r="D19"/>
  <c r="H19" l="1"/>
  <c r="A14" l="1"/>
  <c r="H18"/>
  <c r="I20" s="1"/>
  <c r="K16"/>
  <c r="H14"/>
  <c r="H13"/>
  <c r="H12"/>
  <c r="M9"/>
  <c r="H9"/>
  <c r="I15" l="1"/>
  <c r="I21" s="1"/>
  <c r="I23" s="1"/>
  <c r="I24" l="1"/>
  <c r="N22" s="1"/>
  <c r="V23" l="1"/>
  <c r="W23"/>
  <c r="R23"/>
  <c r="P23"/>
  <c r="P24" s="1"/>
  <c r="P25" s="1"/>
  <c r="T23"/>
  <c r="Q23"/>
  <c r="R24" s="1"/>
  <c r="R25" s="1"/>
  <c r="R27" s="1"/>
  <c r="U23"/>
  <c r="X23"/>
  <c r="S23"/>
  <c r="T24"/>
  <c r="T25" s="1"/>
  <c r="T26" s="1"/>
  <c r="V24"/>
  <c r="V25" s="1"/>
  <c r="S24"/>
  <c r="S25" s="1"/>
  <c r="U24"/>
  <c r="U25" s="1"/>
  <c r="Q24"/>
  <c r="Q25" s="1"/>
  <c r="W24" l="1"/>
  <c r="W25" s="1"/>
  <c r="W27" s="1"/>
  <c r="X24"/>
  <c r="X25" s="1"/>
  <c r="R26"/>
  <c r="Q26"/>
  <c r="Q27"/>
  <c r="P26"/>
  <c r="P28" s="1"/>
  <c r="R28"/>
  <c r="U27"/>
  <c r="U26"/>
  <c r="X26"/>
  <c r="X27"/>
  <c r="S27"/>
  <c r="S26"/>
  <c r="W26"/>
  <c r="V27"/>
  <c r="V26"/>
  <c r="T27"/>
  <c r="T28" s="1"/>
  <c r="W28" l="1"/>
  <c r="Q28"/>
  <c r="X28"/>
  <c r="V28"/>
  <c r="S28"/>
  <c r="U28"/>
  <c r="N30" l="1"/>
  <c r="B24" s="1"/>
</calcChain>
</file>

<file path=xl/sharedStrings.xml><?xml version="1.0" encoding="utf-8"?>
<sst xmlns="http://schemas.openxmlformats.org/spreadsheetml/2006/main" count="65" uniqueCount="53">
  <si>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</si>
  <si>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</si>
  <si>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</si>
  <si>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</si>
  <si>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</si>
  <si>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</si>
  <si>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</si>
  <si>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</si>
  <si>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</si>
  <si>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</si>
  <si>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</si>
  <si>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</si>
  <si>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</si>
  <si>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</si>
  <si>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</si>
  <si>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</si>
  <si>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</si>
  <si>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</si>
  <si>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</si>
  <si>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</si>
  <si>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</si>
  <si>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</si>
  <si>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</si>
  <si>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</si>
  <si>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kaleng</t>
  </si>
  <si>
    <t>Tukang</t>
  </si>
  <si>
    <t>hari</t>
  </si>
  <si>
    <t>tabel</t>
  </si>
  <si>
    <t>kg</t>
  </si>
  <si>
    <t>buah</t>
  </si>
  <si>
    <t>3db</t>
  </si>
  <si>
    <t>PENGECATAN LANTAI RUANG POMPA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</si>
  <si>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</si>
  <si>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</si>
  <si>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</si>
  <si>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</si>
  <si>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</si>
  <si>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</si>
  <si>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</si>
  <si>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</si>
  <si>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Kuas 5" kualitas baik</t>
  </si>
  <si>
    <t>Pekerja</t>
  </si>
  <si>
    <t>Skrap 2"</t>
  </si>
  <si>
    <t>cat 5kg</t>
  </si>
  <si>
    <t>Kadiv. Transmisi Distribusi</t>
  </si>
  <si>
    <t>Rupiah</t>
  </si>
  <si>
    <t>Julfan Fadhli Siregar</t>
  </si>
  <si>
    <t>LOKASI: BOOSTER GAPERTA, SEJARAH DAN PD BULAN</t>
  </si>
  <si>
    <t xml:space="preserve">Cat lantai Sportskote - Nippon Paint @ 5kg (light blue)
- Padang Bulan  .. 12 klg
- Gaperta .. 7 klg
- Sejarah .. 7 klg
</t>
  </si>
  <si>
    <t>Padang Bulan : 5 hari, Gaperta : 4 hari, Sejarah : 4 hari</t>
  </si>
  <si>
    <t>Medan,   Mei 2024</t>
  </si>
  <si>
    <t>Dedi Gusman</t>
  </si>
  <si>
    <t>Ali Ismail Siregar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</si>
</sst>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164" fontId="31" fillId="0" borderId="0" applyFont="0" applyFill="0" applyBorder="0" applyAlignment="0" applyProtection="0"/>
  </cellStyleXfs>
  <cellXfs count="97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165" fontId="30" fillId="0" borderId="0" xfId="28" applyFont="1"/>
    <xf numFmtId="165" fontId="30" fillId="0" borderId="0" xfId="28" applyFont="1" applyAlignment="1">
      <alignment vertical="top"/>
    </xf>
    <xf numFmtId="0" fontId="20" fillId="0" borderId="20" xfId="0" applyFont="1" applyBorder="1"/>
    <xf numFmtId="0" fontId="23" fillId="0" borderId="19" xfId="0" applyFont="1" applyBorder="1"/>
    <xf numFmtId="164" fontId="32" fillId="24" borderId="0" xfId="44" applyFont="1" applyFill="1"/>
    <xf numFmtId="0" fontId="1" fillId="24" borderId="0" xfId="43" applyFont="1" applyFill="1" applyAlignment="1"/>
    <xf numFmtId="0" fontId="32" fillId="24" borderId="0" xfId="43" applyFont="1" applyFill="1" applyAlignment="1"/>
    <xf numFmtId="164" fontId="1" fillId="24" borderId="0" xfId="43" applyNumberFormat="1" applyFont="1" applyFill="1" applyAlignment="1"/>
    <xf numFmtId="0" fontId="21" fillId="0" borderId="11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166" fontId="21" fillId="0" borderId="11" xfId="28" applyNumberFormat="1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43" fontId="21" fillId="0" borderId="11" xfId="28" applyNumberFormat="1" applyFont="1" applyBorder="1" applyAlignment="1">
      <alignment horizontal="center" vertic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5392</xdr:row>
      <xdr:rowOff>9525</xdr:rowOff>
    </xdr:from>
    <xdr:to>
      <xdr:col>1</xdr:col>
      <xdr:colOff>593435</xdr:colOff>
      <xdr:row>5392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5481</xdr:row>
      <xdr:rowOff>161925</xdr:rowOff>
    </xdr:from>
    <xdr:to>
      <xdr:col>1</xdr:col>
      <xdr:colOff>541238</xdr:colOff>
      <xdr:row>5482</xdr:row>
      <xdr:rowOff>28190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5536</xdr:row>
      <xdr:rowOff>0</xdr:rowOff>
    </xdr:from>
    <xdr:to>
      <xdr:col>1</xdr:col>
      <xdr:colOff>623534</xdr:colOff>
      <xdr:row>5536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5338</xdr:row>
      <xdr:rowOff>9525</xdr:rowOff>
    </xdr:from>
    <xdr:to>
      <xdr:col>1</xdr:col>
      <xdr:colOff>593435</xdr:colOff>
      <xdr:row>5338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5298</xdr:row>
      <xdr:rowOff>9525</xdr:rowOff>
    </xdr:from>
    <xdr:to>
      <xdr:col>1</xdr:col>
      <xdr:colOff>593435</xdr:colOff>
      <xdr:row>5298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5577</xdr:row>
      <xdr:rowOff>0</xdr:rowOff>
    </xdr:from>
    <xdr:to>
      <xdr:col>1</xdr:col>
      <xdr:colOff>474563</xdr:colOff>
      <xdr:row>5577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1085</xdr:row>
      <xdr:rowOff>180975</xdr:rowOff>
    </xdr:from>
    <xdr:to>
      <xdr:col>1</xdr:col>
      <xdr:colOff>4476750</xdr:colOff>
      <xdr:row>1088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1121</xdr:row>
      <xdr:rowOff>180975</xdr:rowOff>
    </xdr:from>
    <xdr:to>
      <xdr:col>1</xdr:col>
      <xdr:colOff>4476750</xdr:colOff>
      <xdr:row>1124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1193</xdr:row>
      <xdr:rowOff>180975</xdr:rowOff>
    </xdr:from>
    <xdr:to>
      <xdr:col>1</xdr:col>
      <xdr:colOff>4476750</xdr:colOff>
      <xdr:row>1196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1157</xdr:row>
      <xdr:rowOff>180975</xdr:rowOff>
    </xdr:from>
    <xdr:to>
      <xdr:col>1</xdr:col>
      <xdr:colOff>4476750</xdr:colOff>
      <xdr:row>1160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1232</xdr:row>
      <xdr:rowOff>72118</xdr:rowOff>
    </xdr:from>
    <xdr:to>
      <xdr:col>1</xdr:col>
      <xdr:colOff>3333751</xdr:colOff>
      <xdr:row>1233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2"/>
  <sheetViews>
    <sheetView tabSelected="1" zoomScale="70" zoomScaleNormal="70" workbookViewId="0">
      <selection activeCell="H31" sqref="H31:I31"/>
    </sheetView>
  </sheetViews>
  <sheetFormatPr defaultRowHeight="12.75"/>
  <cols>
    <col min="1" max="1" width="4.5703125" style="1" customWidth="1"/>
    <col min="2" max="2" width="20" style="1" customWidth="1"/>
    <col min="3" max="3" width="26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71" bestFit="1" customWidth="1"/>
    <col min="12" max="12" width="11.7109375" style="71" bestFit="1" customWidth="1"/>
    <col min="13" max="13" width="12.140625" style="7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93" t="s">
        <v>20</v>
      </c>
      <c r="C2" s="93"/>
      <c r="D2" s="93"/>
      <c r="E2" s="93"/>
      <c r="F2" s="93"/>
      <c r="G2" s="93"/>
      <c r="H2" s="93"/>
      <c r="I2" s="93"/>
    </row>
    <row r="3" spans="1:13" ht="24.75" customHeight="1">
      <c r="A3" s="5"/>
      <c r="B3" s="94" t="s">
        <v>31</v>
      </c>
      <c r="C3" s="94"/>
      <c r="D3" s="94"/>
      <c r="E3" s="94"/>
      <c r="F3" s="94"/>
      <c r="G3" s="94"/>
      <c r="H3" s="94"/>
      <c r="I3" s="94"/>
    </row>
    <row r="4" spans="1:13" ht="26.25">
      <c r="A4" s="46"/>
      <c r="B4" s="95" t="s">
        <v>47</v>
      </c>
      <c r="C4" s="95"/>
      <c r="D4" s="95"/>
      <c r="E4" s="95"/>
      <c r="F4" s="95"/>
      <c r="G4" s="95"/>
      <c r="H4" s="95"/>
      <c r="I4" s="95"/>
      <c r="K4" s="72" t="s">
        <v>34</v>
      </c>
      <c r="L4" s="72">
        <f>0.25*3.14*L3*L3</f>
        <v>0</v>
      </c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7" t="s">
        <v>0</v>
      </c>
      <c r="B6" s="89" t="s">
        <v>1</v>
      </c>
      <c r="C6" s="90"/>
      <c r="D6" s="87" t="s">
        <v>2</v>
      </c>
      <c r="E6" s="87" t="s">
        <v>3</v>
      </c>
      <c r="F6" s="87" t="s">
        <v>4</v>
      </c>
      <c r="G6" s="6" t="s">
        <v>5</v>
      </c>
      <c r="H6" s="6" t="s">
        <v>6</v>
      </c>
      <c r="I6" s="6" t="s">
        <v>7</v>
      </c>
    </row>
    <row r="7" spans="1:13" ht="15.75">
      <c r="A7" s="88"/>
      <c r="B7" s="91"/>
      <c r="C7" s="92"/>
      <c r="D7" s="88"/>
      <c r="E7" s="88"/>
      <c r="F7" s="88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1" t="s">
        <v>32</v>
      </c>
    </row>
    <row r="9" spans="1:13" s="55" customFormat="1" ht="20.25" customHeight="1">
      <c r="A9" s="79">
        <v>1</v>
      </c>
      <c r="B9" s="80" t="s">
        <v>40</v>
      </c>
      <c r="C9" s="81"/>
      <c r="D9" s="82">
        <v>6</v>
      </c>
      <c r="E9" s="79" t="s">
        <v>29</v>
      </c>
      <c r="F9" s="79" t="s">
        <v>10</v>
      </c>
      <c r="G9" s="96">
        <v>35000</v>
      </c>
      <c r="H9" s="96">
        <f>+G9*D9</f>
        <v>210000</v>
      </c>
      <c r="I9" s="54"/>
      <c r="K9" s="72" t="s">
        <v>33</v>
      </c>
      <c r="L9" s="72">
        <v>12.1</v>
      </c>
      <c r="M9" s="72">
        <f>280000/6</f>
        <v>46666.666666666664</v>
      </c>
    </row>
    <row r="10" spans="1:13" s="55" customFormat="1" ht="20.25" customHeight="1">
      <c r="A10" s="79"/>
      <c r="B10" s="80"/>
      <c r="C10" s="81"/>
      <c r="D10" s="82"/>
      <c r="E10" s="79"/>
      <c r="F10" s="79"/>
      <c r="G10" s="96"/>
      <c r="H10" s="96"/>
      <c r="I10" s="54"/>
      <c r="K10" s="72" t="s">
        <v>34</v>
      </c>
      <c r="L10" s="72">
        <f>0.25*3.14*L9*L9</f>
        <v>114.93185</v>
      </c>
      <c r="M10" s="72"/>
    </row>
    <row r="11" spans="1:13" s="55" customFormat="1" ht="20.25" customHeight="1">
      <c r="A11" s="51">
        <v>2</v>
      </c>
      <c r="B11" s="85" t="s">
        <v>42</v>
      </c>
      <c r="C11" s="86"/>
      <c r="D11" s="52">
        <v>6</v>
      </c>
      <c r="E11" s="51" t="s">
        <v>36</v>
      </c>
      <c r="F11" s="51" t="s">
        <v>10</v>
      </c>
      <c r="G11" s="53">
        <v>15000</v>
      </c>
      <c r="H11" s="53">
        <f>+G11*D11</f>
        <v>90000</v>
      </c>
      <c r="I11" s="54"/>
      <c r="K11" s="72" t="s">
        <v>34</v>
      </c>
      <c r="L11" s="72">
        <f>0.25*3.14*L9*L9</f>
        <v>114.93185</v>
      </c>
      <c r="M11" s="72"/>
    </row>
    <row r="12" spans="1:13" s="55" customFormat="1" ht="81" customHeight="1">
      <c r="A12" s="51">
        <f t="shared" ref="A12:A13" si="0">+A11+1</f>
        <v>3</v>
      </c>
      <c r="B12" s="85" t="s">
        <v>48</v>
      </c>
      <c r="C12" s="86"/>
      <c r="D12" s="52">
        <v>26</v>
      </c>
      <c r="E12" s="51" t="s">
        <v>24</v>
      </c>
      <c r="F12" s="51" t="s">
        <v>10</v>
      </c>
      <c r="G12" s="53">
        <v>350000</v>
      </c>
      <c r="H12" s="53">
        <f t="shared" ref="H12" si="1">+G12*D12</f>
        <v>9100000</v>
      </c>
      <c r="I12" s="54"/>
      <c r="K12" s="72" t="s">
        <v>35</v>
      </c>
      <c r="L12" s="72" t="e">
        <f>+#REF!/1.5</f>
        <v>#REF!</v>
      </c>
      <c r="M12" s="72" t="s">
        <v>28</v>
      </c>
    </row>
    <row r="13" spans="1:13" s="55" customFormat="1" ht="20.25" customHeight="1">
      <c r="A13" s="51">
        <f t="shared" si="0"/>
        <v>4</v>
      </c>
      <c r="B13" s="85" t="s">
        <v>37</v>
      </c>
      <c r="C13" s="86"/>
      <c r="D13" s="52">
        <f>+D9</f>
        <v>6</v>
      </c>
      <c r="E13" s="51" t="s">
        <v>36</v>
      </c>
      <c r="F13" s="51" t="s">
        <v>10</v>
      </c>
      <c r="G13" s="53">
        <v>35000</v>
      </c>
      <c r="H13" s="53">
        <f>G13*D13</f>
        <v>210000</v>
      </c>
      <c r="I13" s="54"/>
      <c r="K13" s="72" t="s">
        <v>43</v>
      </c>
      <c r="L13" s="72" t="e">
        <f>+L12/5</f>
        <v>#REF!</v>
      </c>
      <c r="M13" s="72" t="s">
        <v>24</v>
      </c>
    </row>
    <row r="14" spans="1:13" s="55" customFormat="1" ht="20.25" customHeight="1">
      <c r="A14" s="51">
        <f t="shared" ref="A14" si="2">+A13+1</f>
        <v>5</v>
      </c>
      <c r="B14" s="85" t="s">
        <v>38</v>
      </c>
      <c r="C14" s="86"/>
      <c r="D14" s="52">
        <v>6</v>
      </c>
      <c r="E14" s="51" t="s">
        <v>39</v>
      </c>
      <c r="F14" s="51" t="s">
        <v>10</v>
      </c>
      <c r="G14" s="53">
        <v>25000</v>
      </c>
      <c r="H14" s="53">
        <f t="shared" ref="H14" si="3">+G14*D14</f>
        <v>150000</v>
      </c>
      <c r="I14" s="54"/>
      <c r="K14" s="72"/>
      <c r="L14" s="72"/>
      <c r="M14" s="72"/>
    </row>
    <row r="15" spans="1:13" ht="15.75">
      <c r="A15" s="38"/>
      <c r="B15" s="41"/>
      <c r="C15" s="57"/>
      <c r="D15" s="13"/>
      <c r="E15" s="11"/>
      <c r="F15" s="11"/>
      <c r="G15" s="12"/>
      <c r="H15" s="39"/>
      <c r="I15" s="40">
        <f>SUM(H9:H15)</f>
        <v>9760000</v>
      </c>
    </row>
    <row r="16" spans="1:13" ht="15.75">
      <c r="A16" s="17" t="s">
        <v>11</v>
      </c>
      <c r="B16" s="59" t="s">
        <v>12</v>
      </c>
      <c r="C16" s="56"/>
      <c r="D16" s="48"/>
      <c r="E16" s="49"/>
      <c r="F16" s="49"/>
      <c r="G16" s="50"/>
      <c r="H16" s="12"/>
      <c r="I16" s="47"/>
      <c r="K16" s="71">
        <f>21*3*2</f>
        <v>126</v>
      </c>
    </row>
    <row r="17" spans="1:24" ht="15.75">
      <c r="A17" s="17"/>
      <c r="B17" s="74" t="s">
        <v>49</v>
      </c>
      <c r="C17" s="73"/>
      <c r="D17" s="13"/>
      <c r="E17" s="11"/>
      <c r="F17" s="11"/>
      <c r="G17" s="12"/>
      <c r="H17" s="12"/>
      <c r="I17" s="47"/>
    </row>
    <row r="18" spans="1:24" s="55" customFormat="1" ht="18.75" customHeight="1">
      <c r="A18" s="69">
        <v>1</v>
      </c>
      <c r="B18" s="85" t="s">
        <v>25</v>
      </c>
      <c r="C18" s="86"/>
      <c r="D18" s="52">
        <v>13</v>
      </c>
      <c r="E18" s="51" t="s">
        <v>26</v>
      </c>
      <c r="F18" s="51" t="s">
        <v>27</v>
      </c>
      <c r="G18" s="70">
        <v>129950</v>
      </c>
      <c r="H18" s="70">
        <f>G18*D18</f>
        <v>1689350</v>
      </c>
      <c r="I18" s="54"/>
      <c r="K18" s="72"/>
      <c r="L18" s="72"/>
      <c r="M18" s="72"/>
    </row>
    <row r="19" spans="1:24" s="55" customFormat="1" ht="18.75" customHeight="1">
      <c r="A19" s="69">
        <v>1</v>
      </c>
      <c r="B19" s="85" t="s">
        <v>41</v>
      </c>
      <c r="C19" s="86"/>
      <c r="D19" s="52">
        <f>+D18</f>
        <v>13</v>
      </c>
      <c r="E19" s="51" t="s">
        <v>26</v>
      </c>
      <c r="F19" s="51" t="s">
        <v>27</v>
      </c>
      <c r="G19" s="70">
        <v>108480</v>
      </c>
      <c r="H19" s="70">
        <f>G19*D19</f>
        <v>1410240</v>
      </c>
      <c r="I19" s="54"/>
      <c r="K19" s="72"/>
      <c r="L19" s="72"/>
      <c r="M19" s="72"/>
    </row>
    <row r="20" spans="1:24" ht="15.75">
      <c r="A20" s="19"/>
      <c r="B20" s="60"/>
      <c r="C20" s="58"/>
      <c r="D20" s="20"/>
      <c r="E20" s="11"/>
      <c r="F20" s="11"/>
      <c r="G20" s="18"/>
      <c r="H20" s="18"/>
      <c r="I20" s="33">
        <f>SUM(H18:H19)</f>
        <v>3099590</v>
      </c>
      <c r="K20" s="71">
        <v>99</v>
      </c>
    </row>
    <row r="21" spans="1:24" ht="15.75">
      <c r="A21" s="21"/>
      <c r="B21" s="14"/>
      <c r="C21" s="14"/>
      <c r="D21" s="62"/>
      <c r="E21" s="22"/>
      <c r="F21" s="35"/>
      <c r="G21" s="35" t="s">
        <v>13</v>
      </c>
      <c r="H21" s="37"/>
      <c r="I21" s="34">
        <f>I15+I20</f>
        <v>12859590</v>
      </c>
    </row>
    <row r="22" spans="1:24" ht="15.75">
      <c r="A22" s="23"/>
      <c r="B22" s="24"/>
      <c r="C22" s="24"/>
      <c r="D22" s="15"/>
      <c r="E22" s="15"/>
      <c r="F22" s="16"/>
      <c r="G22" s="36"/>
      <c r="H22" s="25"/>
      <c r="I22" s="43"/>
      <c r="N22" s="75">
        <f>I24</f>
        <v>12859600</v>
      </c>
      <c r="O22" s="76">
        <v>1</v>
      </c>
      <c r="P22" s="76">
        <f>+O22*10</f>
        <v>10</v>
      </c>
      <c r="Q22" s="76">
        <f t="shared" ref="Q22:X22" si="4">+P22*10</f>
        <v>100</v>
      </c>
      <c r="R22" s="76">
        <f t="shared" si="4"/>
        <v>1000</v>
      </c>
      <c r="S22" s="76">
        <f t="shared" si="4"/>
        <v>10000</v>
      </c>
      <c r="T22" s="76">
        <f t="shared" si="4"/>
        <v>100000</v>
      </c>
      <c r="U22" s="76">
        <f t="shared" si="4"/>
        <v>1000000</v>
      </c>
      <c r="V22" s="76">
        <f t="shared" si="4"/>
        <v>10000000</v>
      </c>
      <c r="W22" s="76">
        <f t="shared" si="4"/>
        <v>100000000</v>
      </c>
      <c r="X22" s="76">
        <f t="shared" si="4"/>
        <v>1000000000</v>
      </c>
    </row>
    <row r="23" spans="1:24" ht="15.75">
      <c r="A23" s="26"/>
      <c r="B23" s="27" t="s">
        <v>22</v>
      </c>
      <c r="C23" s="27"/>
      <c r="D23" s="63"/>
      <c r="E23" s="27"/>
      <c r="F23" s="27"/>
      <c r="G23" s="28"/>
      <c r="H23" s="44" t="s">
        <v>14</v>
      </c>
      <c r="I23" s="9">
        <f>I21</f>
        <v>12859590</v>
      </c>
      <c r="N23" s="77" t="s">
        <v>45</v>
      </c>
      <c r="O23" s="76">
        <v>0</v>
      </c>
      <c r="P23" s="78">
        <f>MOD(N22,P22)</f>
        <v>0</v>
      </c>
      <c r="Q23" s="78">
        <f>MOD(N22,Q22)</f>
        <v>0</v>
      </c>
      <c r="R23" s="78">
        <f>MOD(N22,R22)</f>
        <v>600</v>
      </c>
      <c r="S23" s="78">
        <f>MOD(N22,S22)</f>
        <v>9600</v>
      </c>
      <c r="T23" s="78">
        <f>MOD(N22,T22)</f>
        <v>59600</v>
      </c>
      <c r="U23" s="78">
        <f>MOD(N22,U22)</f>
        <v>859600</v>
      </c>
      <c r="V23" s="78">
        <f>MOD(N22,V22)</f>
        <v>2859600</v>
      </c>
      <c r="W23" s="78">
        <f>MOD(N22,W22)</f>
        <v>12859600</v>
      </c>
      <c r="X23" s="78">
        <f>MOD(N22,X22)</f>
        <v>12859600</v>
      </c>
    </row>
    <row r="24" spans="1:24" ht="15.75">
      <c r="A24" s="29"/>
      <c r="B24" s="61" t="str">
        <f>N30</f>
        <v>Dua Belas  Juta Delapan Ratus Lima Puluh Sembilan Ribu Enam Ratus Rupiah</v>
      </c>
      <c r="C24" s="30"/>
      <c r="D24" s="64"/>
      <c r="E24" s="31"/>
      <c r="F24" s="31"/>
      <c r="G24" s="32"/>
      <c r="H24" s="45" t="s">
        <v>15</v>
      </c>
      <c r="I24" s="33">
        <f>ROUND(I23,-2)</f>
        <v>12859600</v>
      </c>
      <c r="N24" s="76"/>
      <c r="O24" s="76"/>
      <c r="P24" s="76">
        <f t="shared" ref="P24:U24" si="5">+P23-O23</f>
        <v>0</v>
      </c>
      <c r="Q24" s="76">
        <f t="shared" si="5"/>
        <v>0</v>
      </c>
      <c r="R24" s="76">
        <f t="shared" si="5"/>
        <v>600</v>
      </c>
      <c r="S24" s="76">
        <f t="shared" si="5"/>
        <v>9000</v>
      </c>
      <c r="T24" s="76">
        <f t="shared" si="5"/>
        <v>50000</v>
      </c>
      <c r="U24" s="76">
        <f t="shared" si="5"/>
        <v>800000</v>
      </c>
      <c r="V24" s="76">
        <f>+V23-U23</f>
        <v>2000000</v>
      </c>
      <c r="W24" s="76">
        <f t="shared" ref="W24:X24" si="6">+W23-V23</f>
        <v>10000000</v>
      </c>
      <c r="X24" s="76">
        <f t="shared" si="6"/>
        <v>0</v>
      </c>
    </row>
    <row r="25" spans="1:24" ht="15.75">
      <c r="A25" s="2"/>
      <c r="B25" s="2"/>
      <c r="C25" s="2"/>
      <c r="D25" s="42"/>
      <c r="E25" s="2"/>
      <c r="F25" s="2"/>
      <c r="G25" s="2"/>
      <c r="H25" s="2"/>
      <c r="I25" s="3"/>
      <c r="N25" s="76"/>
      <c r="O25" s="76"/>
      <c r="P25" s="76">
        <f t="shared" ref="P25:U25" si="7">+P24*10/P22</f>
        <v>0</v>
      </c>
      <c r="Q25" s="76">
        <f t="shared" si="7"/>
        <v>0</v>
      </c>
      <c r="R25" s="76">
        <f t="shared" si="7"/>
        <v>6</v>
      </c>
      <c r="S25" s="76">
        <f t="shared" si="7"/>
        <v>9</v>
      </c>
      <c r="T25" s="76">
        <f t="shared" si="7"/>
        <v>5</v>
      </c>
      <c r="U25" s="76">
        <f t="shared" si="7"/>
        <v>8</v>
      </c>
      <c r="V25" s="76">
        <f>+V24*10/V22</f>
        <v>2</v>
      </c>
      <c r="W25" s="76">
        <f t="shared" ref="W25:X25" si="8">+W24*10/W22</f>
        <v>1</v>
      </c>
      <c r="X25" s="76">
        <f t="shared" si="8"/>
        <v>0</v>
      </c>
    </row>
    <row r="26" spans="1:24" ht="15.75">
      <c r="A26" s="4"/>
      <c r="B26" s="4"/>
      <c r="C26" s="4"/>
      <c r="D26" s="66"/>
      <c r="E26" s="4"/>
      <c r="F26" s="4"/>
      <c r="G26" s="4"/>
      <c r="H26" s="84" t="s">
        <v>50</v>
      </c>
      <c r="I26" s="84"/>
      <c r="N26" s="76"/>
      <c r="O26" s="76"/>
      <c r="P26" s="76" t="str">
        <f>IF(AND(P25&gt;0,Q25&lt;&gt;1),CHOOSE(P25,"satu","dua","tiga","empat","lima","enam","tujuh","delapan","sembilan"),"")</f>
        <v/>
      </c>
      <c r="Q26" s="76" t="str">
        <f>IF(Q25&gt;0,CHOOSE(Q25,CHOOSE(P25+1,"se","se","dua","tiga","empat","lima","enam","tujuh","delapan","sembilan"),"dua","tiga","empat","lima","enam","tujuh","delapan","sembilan"),"")</f>
        <v/>
      </c>
      <c r="R26" s="76" t="str">
        <f>IF(R25&gt;0,CHOOSE(R25,"se","dua","tiga","empat","lima","enam","tujuh","delapan","sembilan"),"")</f>
        <v>enam</v>
      </c>
      <c r="S26" s="76" t="str">
        <f>IF(AND(S25&gt;0,T25&lt;&gt;1),CHOOSE(S25,"satu","dua","tiga","empat","lima","enam","tujuh","delapan","sembilan"),"")</f>
        <v>sembilan</v>
      </c>
      <c r="T26" s="76" t="str">
        <f>IF(T25&gt;0,CHOOSE(T25,CHOOSE(S25+1,"se","se","dua","tiga","empat","lima","enam","tujuh","delapan","sembilan"),"dua","tiga","empat","lima","enam","tujuh","delapan","sembilan"),"")</f>
        <v>lima</v>
      </c>
      <c r="U26" s="76" t="str">
        <f>IF(U25&gt;0,CHOOSE(U25,"se","dua","tiga","empat","lima","enam","tujuh","delapan","sembilan"),"")</f>
        <v>delapan</v>
      </c>
      <c r="V26" s="76" t="str">
        <f>IF(AND(V25&gt;0,W25&lt;&gt;1),CHOOSE(V25,"satu","dua","tiga","empat","lima","enam","tujuh","delapan","sembilan"),"")</f>
        <v/>
      </c>
      <c r="W26" s="76" t="str">
        <f>IF(W25&gt;0,CHOOSE(W25,CHOOSE(V25+1,"","se","dua","tiga","empat","lima","enam","tujuh","delapan","sembilan"),"dua","tiga","empat","lima","enam","tujuh","delapan","sembilan"),"")</f>
        <v>dua</v>
      </c>
      <c r="X26" s="76" t="str">
        <f>IF(X25&gt;0,CHOOSE(X25,"se","dua","tiga","empat","lima","enam","tujuh","delapan","sembilan"),"")</f>
        <v/>
      </c>
    </row>
    <row r="27" spans="1:24" ht="15.75">
      <c r="A27" s="84" t="s">
        <v>16</v>
      </c>
      <c r="B27" s="84"/>
      <c r="C27" s="84"/>
      <c r="D27" s="84" t="s">
        <v>17</v>
      </c>
      <c r="E27" s="84"/>
      <c r="F27" s="84"/>
      <c r="G27" s="4"/>
      <c r="H27" s="84" t="s">
        <v>18</v>
      </c>
      <c r="I27" s="84"/>
      <c r="N27" s="76"/>
      <c r="O27" s="76"/>
      <c r="P27" s="76"/>
      <c r="Q27" s="76" t="str">
        <f>IF(Q25&gt;0,IF(AND(Q25=1,P25&gt;0)," belas "," puluh "),"")</f>
        <v/>
      </c>
      <c r="R27" s="76" t="str">
        <f>IF(R25&gt;0," ratus ","")</f>
        <v xml:space="preserve"> ratus </v>
      </c>
      <c r="S27" s="76" t="str">
        <f>IF(SUM(S25,U25)&gt;0," ribu ","")</f>
        <v xml:space="preserve"> ribu </v>
      </c>
      <c r="T27" s="76" t="str">
        <f>IF(T25&gt;0,IF(AND(T25=1,S25&gt;0)," belas "," puluh "),"")</f>
        <v xml:space="preserve"> puluh </v>
      </c>
      <c r="U27" s="76" t="str">
        <f>IF(U25&gt;0," ratus ","")</f>
        <v xml:space="preserve"> ratus </v>
      </c>
      <c r="V27" s="76" t="str">
        <f>IF(SUM(V25,X25)&gt;0," juta ","")</f>
        <v xml:space="preserve"> juta </v>
      </c>
      <c r="W27" s="76" t="str">
        <f>IF(W25&gt;0,IF(AND(W25=1,V25&gt;0)," belas "," puluh "),"")</f>
        <v xml:space="preserve"> belas </v>
      </c>
      <c r="X27" s="76" t="str">
        <f>IF(X25&gt;0," ratus ","")</f>
        <v/>
      </c>
    </row>
    <row r="28" spans="1:24" ht="15.75">
      <c r="A28" s="4"/>
      <c r="B28" s="4"/>
      <c r="C28" s="4"/>
      <c r="D28" s="66"/>
      <c r="E28" s="4"/>
      <c r="F28" s="4"/>
      <c r="G28" s="4"/>
      <c r="H28" s="4"/>
      <c r="I28" s="4"/>
      <c r="N28" s="76"/>
      <c r="O28" s="76"/>
      <c r="P28" s="76" t="str">
        <f>CONCATENATE(P26,P21)</f>
        <v/>
      </c>
      <c r="Q28" s="76" t="str">
        <f t="shared" ref="Q28:X28" si="9">CONCATENATE(Q26,Q27)</f>
        <v/>
      </c>
      <c r="R28" s="76" t="str">
        <f t="shared" si="9"/>
        <v xml:space="preserve">enam ratus </v>
      </c>
      <c r="S28" s="76" t="str">
        <f t="shared" si="9"/>
        <v xml:space="preserve">sembilan ribu </v>
      </c>
      <c r="T28" s="76" t="str">
        <f t="shared" si="9"/>
        <v xml:space="preserve">lima puluh </v>
      </c>
      <c r="U28" s="76" t="str">
        <f t="shared" si="9"/>
        <v xml:space="preserve">delapan ratus </v>
      </c>
      <c r="V28" s="76" t="str">
        <f t="shared" si="9"/>
        <v xml:space="preserve"> juta </v>
      </c>
      <c r="W28" s="76" t="str">
        <f t="shared" si="9"/>
        <v xml:space="preserve">dua belas </v>
      </c>
      <c r="X28" s="76" t="str">
        <f t="shared" si="9"/>
        <v/>
      </c>
    </row>
    <row r="29" spans="1:24" ht="15.75">
      <c r="A29" s="4"/>
      <c r="B29" s="4"/>
      <c r="C29" s="4"/>
      <c r="D29" s="66"/>
      <c r="E29" s="4"/>
      <c r="F29" s="4"/>
      <c r="G29" s="4"/>
      <c r="H29" s="4"/>
      <c r="I29" s="4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</row>
    <row r="30" spans="1:24" ht="15.75">
      <c r="A30" s="4"/>
      <c r="B30" s="4"/>
      <c r="C30" s="4"/>
      <c r="D30" s="66"/>
      <c r="E30" s="4"/>
      <c r="F30" s="4"/>
      <c r="G30" s="4"/>
      <c r="H30" s="4"/>
      <c r="I30" s="4"/>
      <c r="N30" s="77" t="str">
        <f>PROPER(CONCATENATE(X28,W28,V28,U28,T28,S28,R28,Q28,P28,N23))</f>
        <v>Dua Belas  Juta Delapan Ratus Lima Puluh Sembilan Ribu Enam Ratus Rupiah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</row>
    <row r="31" spans="1:24" ht="15.75">
      <c r="A31" s="83" t="s">
        <v>52</v>
      </c>
      <c r="B31" s="83"/>
      <c r="C31" s="83"/>
      <c r="D31" s="83" t="s">
        <v>51</v>
      </c>
      <c r="E31" s="83"/>
      <c r="F31" s="83"/>
      <c r="G31" s="4"/>
      <c r="H31" s="83" t="s">
        <v>46</v>
      </c>
      <c r="I31" s="83"/>
    </row>
    <row r="32" spans="1:24" ht="15.75">
      <c r="A32" s="84" t="s">
        <v>23</v>
      </c>
      <c r="B32" s="84"/>
      <c r="C32" s="84"/>
      <c r="D32" s="84" t="s">
        <v>44</v>
      </c>
      <c r="E32" s="84"/>
      <c r="F32" s="84"/>
      <c r="G32" s="4"/>
      <c r="H32" s="84" t="s">
        <v>19</v>
      </c>
      <c r="I32" s="84"/>
    </row>
  </sheetData>
  <mergeCells count="31">
    <mergeCell ref="B12:C12"/>
    <mergeCell ref="B11:C11"/>
    <mergeCell ref="B2:I2"/>
    <mergeCell ref="B3:I3"/>
    <mergeCell ref="B4:I4"/>
    <mergeCell ref="G9:G10"/>
    <mergeCell ref="H9:H10"/>
    <mergeCell ref="A6:A7"/>
    <mergeCell ref="B6:C7"/>
    <mergeCell ref="D6:D7"/>
    <mergeCell ref="E6:E7"/>
    <mergeCell ref="F6:F7"/>
    <mergeCell ref="B13:C13"/>
    <mergeCell ref="H26:I26"/>
    <mergeCell ref="A27:C27"/>
    <mergeCell ref="D27:F27"/>
    <mergeCell ref="H27:I27"/>
    <mergeCell ref="B18:C18"/>
    <mergeCell ref="B14:C14"/>
    <mergeCell ref="B19:C19"/>
    <mergeCell ref="A31:C31"/>
    <mergeCell ref="D31:F31"/>
    <mergeCell ref="H31:I31"/>
    <mergeCell ref="A32:C32"/>
    <mergeCell ref="D32:F32"/>
    <mergeCell ref="H32:I32"/>
    <mergeCell ref="A9:A10"/>
    <mergeCell ref="B9:C10"/>
    <mergeCell ref="D9:D10"/>
    <mergeCell ref="E9:E10"/>
    <mergeCell ref="F9:F10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5"/>
  <sheetData>
    <row r="6" spans="3:7">
      <c r="C6">
        <v>5</v>
      </c>
      <c r="D6">
        <v>10</v>
      </c>
      <c r="E6" t="s">
        <v>30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Fadhli Smart</cp:lastModifiedBy>
  <cp:revision/>
  <cp:lastPrinted>2022-07-12T03:17:06Z</cp:lastPrinted>
  <dcterms:created xsi:type="dcterms:W3CDTF">2012-03-21T04:38:16Z</dcterms:created>
  <dcterms:modified xsi:type="dcterms:W3CDTF">2024-04-30T05:09:03Z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