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15" windowWidth="20550" windowHeight="3690"/>
  </bookViews>
  <sheets>
    <sheet name="rab 2018" sheetId="8" r:id="rId1"/>
    <sheet name="AlDas " sheetId="13" r:id="rId2"/>
    <sheet name="Alds 2" sheetId="14" r:id="rId3"/>
  </sheets>
  <definedNames>
    <definedName name="_xlnm.Print_Area" localSheetId="1">'AlDas '!$D$4:$P$127</definedName>
    <definedName name="_xlnm.Print_Area" localSheetId="2">'Alds 2'!$C$4:$S$159</definedName>
    <definedName name="_xlnm.Print_Area" localSheetId="0">'rab 2018'!$A$2:$I$31</definedName>
  </definedNames>
  <calcPr calcId="124519"/>
</workbook>
</file>

<file path=xl/calcChain.xml><?xml version="1.0" encoding="utf-8"?>
<calcChain xmlns="http://schemas.openxmlformats.org/spreadsheetml/2006/main">
  <c r="P31" i="8"/>
  <c r="Q31" s="1"/>
  <c r="R31" s="1"/>
  <c r="S31" s="1"/>
  <c r="T31" s="1"/>
  <c r="U31" s="1"/>
  <c r="V31" s="1"/>
  <c r="W31" s="1"/>
  <c r="X31" s="1"/>
  <c r="G12" l="1"/>
  <c r="K13"/>
  <c r="H13"/>
  <c r="P16" l="1"/>
  <c r="Q16" s="1"/>
  <c r="R16" s="1"/>
  <c r="S16" s="1"/>
  <c r="T16" s="1"/>
  <c r="U16" s="1"/>
  <c r="V16" s="1"/>
  <c r="W16" s="1"/>
  <c r="X16" s="1"/>
  <c r="H12" l="1"/>
  <c r="D11"/>
  <c r="H11" s="1"/>
  <c r="K12"/>
  <c r="K11"/>
  <c r="D14"/>
  <c r="A10"/>
  <c r="A11" s="1"/>
  <c r="A12" s="1"/>
  <c r="A13" s="1"/>
  <c r="A14" s="1"/>
  <c r="A15" s="1"/>
  <c r="K10"/>
  <c r="H10"/>
  <c r="H18"/>
  <c r="H9"/>
  <c r="I19" l="1"/>
  <c r="K17"/>
  <c r="K15"/>
  <c r="H15"/>
  <c r="K14"/>
  <c r="H14"/>
  <c r="M9"/>
  <c r="I16" l="1"/>
  <c r="I20" s="1"/>
  <c r="I22" s="1"/>
  <c r="I23" s="1"/>
  <c r="N16" l="1"/>
  <c r="U17" s="1"/>
  <c r="N31"/>
  <c r="W17"/>
  <c r="V17"/>
  <c r="S17"/>
  <c r="R17" l="1"/>
  <c r="R18" s="1"/>
  <c r="Q17"/>
  <c r="P17"/>
  <c r="P18" s="1"/>
  <c r="T17"/>
  <c r="X17"/>
  <c r="U32"/>
  <c r="P32"/>
  <c r="P33" s="1"/>
  <c r="P34" s="1"/>
  <c r="X32"/>
  <c r="V32"/>
  <c r="Q32"/>
  <c r="S32"/>
  <c r="T32"/>
  <c r="R32"/>
  <c r="W32"/>
  <c r="S18"/>
  <c r="V18"/>
  <c r="X18"/>
  <c r="X19" s="1"/>
  <c r="R19"/>
  <c r="W18"/>
  <c r="T18"/>
  <c r="U18"/>
  <c r="Q18"/>
  <c r="W33" l="1"/>
  <c r="W34" s="1"/>
  <c r="W35" s="1"/>
  <c r="T33"/>
  <c r="T34" s="1"/>
  <c r="T35" s="1"/>
  <c r="Q33"/>
  <c r="Q34" s="1"/>
  <c r="Q35" s="1"/>
  <c r="W36"/>
  <c r="Q36"/>
  <c r="X33"/>
  <c r="X34" s="1"/>
  <c r="U33"/>
  <c r="U34" s="1"/>
  <c r="R33"/>
  <c r="R34" s="1"/>
  <c r="S33"/>
  <c r="S34" s="1"/>
  <c r="V33"/>
  <c r="V34" s="1"/>
  <c r="P35"/>
  <c r="P37" s="1"/>
  <c r="V19"/>
  <c r="X20"/>
  <c r="R20"/>
  <c r="U19"/>
  <c r="Q19"/>
  <c r="T19"/>
  <c r="P20"/>
  <c r="S19"/>
  <c r="W19"/>
  <c r="V35" l="1"/>
  <c r="V36"/>
  <c r="R35"/>
  <c r="R36"/>
  <c r="X36"/>
  <c r="X35"/>
  <c r="T36"/>
  <c r="T37" s="1"/>
  <c r="S35"/>
  <c r="S36"/>
  <c r="U36"/>
  <c r="U35"/>
  <c r="Q37"/>
  <c r="W37"/>
  <c r="V20"/>
  <c r="W20"/>
  <c r="Q20"/>
  <c r="S20"/>
  <c r="T20"/>
  <c r="U20"/>
  <c r="S37" l="1"/>
  <c r="X37"/>
  <c r="V37"/>
  <c r="U37"/>
  <c r="R37"/>
  <c r="N22"/>
  <c r="N39" l="1"/>
  <c r="B23" s="1"/>
</calcChain>
</file>

<file path=xl/sharedStrings.xml><?xml version="1.0" encoding="utf-8"?>
<sst xmlns="http://schemas.openxmlformats.org/spreadsheetml/2006/main" count="58" uniqueCount="44">
  <si>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</si>
  <si>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</si>
  <si>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</si>
  <si>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</si>
  <si>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</si>
  <si>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</si>
  <si>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</si>
  <si>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</si>
  <si>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</si>
  <si>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</si>
  <si>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</si>
  <si>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</si>
  <si>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</si>
  <si>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</si>
  <si>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</si>
  <si>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</si>
  <si>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</si>
  <si>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Dihitung oleh,</t>
  </si>
  <si>
    <t>Kabid. Operasional Pompa</t>
  </si>
  <si>
    <t>Ls</t>
  </si>
  <si>
    <t>RENCANA ANGGARAN BIAYA PEKERJAAN</t>
  </si>
  <si>
    <t>unit</t>
  </si>
  <si>
    <t>MATERIAL</t>
  </si>
  <si>
    <t xml:space="preserve">Terbilang : </t>
  </si>
  <si>
    <t>Kadiv. Perencanaan Air Minum</t>
  </si>
  <si>
    <t>Julfan Fadhli</t>
  </si>
  <si>
    <t>Muhri Fepri Iswanto</t>
  </si>
  <si>
    <t>Kadiv. Transmisi Distribusi</t>
  </si>
  <si>
    <t>Asesoris pemasangan (kabel ties, isolasi, fisher, paku klem kabel)</t>
  </si>
  <si>
    <t>Rupiah</t>
  </si>
  <si>
    <t>Disetujui oleh :</t>
  </si>
  <si>
    <t>ALARM PENGAMAN POMPA TERENDAM DI RUANG POMPA JAGGER</t>
  </si>
  <si>
    <t>LOKASI: BOOSTER CEMARA</t>
  </si>
  <si>
    <t xml:space="preserve">Float Switch YORK (kabel 5 meter)  </t>
  </si>
  <si>
    <t>Nurleli</t>
  </si>
  <si>
    <t>Junction Box Legrand 215 x 150 x 110</t>
  </si>
  <si>
    <t>pcs</t>
  </si>
  <si>
    <t>Emergency Push Stop Switch 10A</t>
  </si>
  <si>
    <t xml:space="preserve">Panasonic Eneloop Battery size AA </t>
  </si>
  <si>
    <t>High Decible Sirene Alarm 12v</t>
  </si>
  <si>
    <t>Battery holder 8 AA</t>
  </si>
  <si>
    <t>Perakitan seluruh komponen alarm, pemasangan alarm di lokasi</t>
  </si>
  <si>
    <t>Set</t>
  </si>
  <si>
    <t>Medan,     September 2021</t>
  </si>
</sst>
</file>

<file path=xl/styles.xml><?xml version="1.0" encoding="utf-8"?>
<styleSheet xmlns="http://schemas.openxmlformats.org/spreadsheetml/2006/main">
  <numFmts count="4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0.0"/>
  </numFmts>
  <fonts count="37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name val="Calibri"/>
      <family val="2"/>
      <scheme val="minor"/>
    </font>
    <font>
      <sz val="9"/>
      <color indexed="8"/>
      <name val="Calibri"/>
      <family val="2"/>
      <scheme val="minor"/>
    </font>
    <font>
      <i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6">
    <xf numFmtId="0" fontId="0" fillId="0" borderId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5" borderId="0" applyNumberFormat="0" applyBorder="0" applyAlignment="0" applyProtection="0"/>
    <xf numFmtId="0" fontId="24" fillId="8" borderId="0" applyNumberFormat="0" applyBorder="0" applyAlignment="0" applyProtection="0"/>
    <xf numFmtId="0" fontId="24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16" fillId="3" borderId="0" applyNumberFormat="0" applyBorder="0" applyAlignment="0" applyProtection="0"/>
    <xf numFmtId="0" fontId="9" fillId="20" borderId="1" applyNumberFormat="0" applyAlignment="0" applyProtection="0"/>
    <xf numFmtId="0" fontId="18" fillId="21" borderId="2" applyNumberFormat="0" applyAlignment="0" applyProtection="0"/>
    <xf numFmtId="43" fontId="24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10" fillId="7" borderId="1" applyNumberFormat="0" applyAlignment="0" applyProtection="0"/>
    <xf numFmtId="0" fontId="4" fillId="0" borderId="6" applyNumberFormat="0" applyFill="0" applyAlignment="0" applyProtection="0"/>
    <xf numFmtId="0" fontId="15" fillId="22" borderId="0" applyNumberFormat="0" applyBorder="0" applyAlignment="0" applyProtection="0"/>
    <xf numFmtId="0" fontId="24" fillId="23" borderId="7" applyNumberFormat="0" applyFont="0" applyAlignment="0" applyProtection="0"/>
    <xf numFmtId="0" fontId="11" fillId="20" borderId="8" applyNumberFormat="0" applyAlignment="0" applyProtection="0"/>
    <xf numFmtId="0" fontId="3" fillId="0" borderId="0" applyNumberFormat="0" applyFill="0" applyBorder="0" applyAlignment="0" applyProtection="0"/>
    <xf numFmtId="0" fontId="14" fillId="0" borderId="9" applyNumberFormat="0" applyFill="0" applyAlignment="0" applyProtection="0"/>
    <xf numFmtId="0" fontId="8" fillId="0" borderId="0" applyNumberFormat="0" applyFill="0" applyBorder="0" applyAlignment="0" applyProtection="0"/>
    <xf numFmtId="0" fontId="24" fillId="0" borderId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/>
  </cellStyleXfs>
  <cellXfs count="106">
    <xf numFmtId="0" fontId="0" fillId="0" borderId="0" xfId="0"/>
    <xf numFmtId="43" fontId="19" fillId="0" borderId="0" xfId="28" applyFont="1"/>
    <xf numFmtId="0" fontId="22" fillId="0" borderId="0" xfId="0" applyFont="1" applyBorder="1"/>
    <xf numFmtId="43" fontId="20" fillId="0" borderId="0" xfId="0" applyNumberFormat="1" applyFont="1" applyBorder="1"/>
    <xf numFmtId="0" fontId="22" fillId="0" borderId="0" xfId="0" applyFont="1"/>
    <xf numFmtId="0" fontId="26" fillId="0" borderId="0" xfId="0" applyFont="1" applyAlignment="1"/>
    <xf numFmtId="0" fontId="20" fillId="0" borderId="13" xfId="0" applyFont="1" applyBorder="1" applyAlignment="1">
      <alignment horizontal="center"/>
    </xf>
    <xf numFmtId="0" fontId="20" fillId="0" borderId="10" xfId="0" applyFont="1" applyBorder="1" applyAlignment="1">
      <alignment horizontal="center"/>
    </xf>
    <xf numFmtId="0" fontId="22" fillId="0" borderId="13" xfId="0" applyFont="1" applyBorder="1"/>
    <xf numFmtId="43" fontId="20" fillId="0" borderId="13" xfId="0" applyNumberFormat="1" applyFont="1" applyBorder="1"/>
    <xf numFmtId="43" fontId="22" fillId="0" borderId="13" xfId="0" applyNumberFormat="1" applyFont="1" applyBorder="1"/>
    <xf numFmtId="0" fontId="22" fillId="0" borderId="0" xfId="0" applyFont="1" applyBorder="1" applyAlignment="1">
      <alignment horizontal="center"/>
    </xf>
    <xf numFmtId="0" fontId="23" fillId="0" borderId="0" xfId="0" applyFont="1" applyAlignment="1"/>
    <xf numFmtId="43" fontId="22" fillId="0" borderId="13" xfId="28" applyFont="1" applyBorder="1" applyAlignment="1">
      <alignment horizontal="center"/>
    </xf>
    <xf numFmtId="0" fontId="21" fillId="0" borderId="15" xfId="0" applyFont="1" applyBorder="1"/>
    <xf numFmtId="0" fontId="21" fillId="0" borderId="14" xfId="0" applyFont="1" applyBorder="1"/>
    <xf numFmtId="43" fontId="19" fillId="0" borderId="0" xfId="28" applyFont="1" applyAlignment="1">
      <alignment horizontal="center"/>
    </xf>
    <xf numFmtId="0" fontId="28" fillId="0" borderId="16" xfId="0" applyFont="1" applyBorder="1"/>
    <xf numFmtId="0" fontId="28" fillId="0" borderId="20" xfId="0" applyFont="1" applyBorder="1"/>
    <xf numFmtId="0" fontId="31" fillId="0" borderId="15" xfId="0" applyFont="1" applyBorder="1"/>
    <xf numFmtId="0" fontId="22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4" fillId="0" borderId="0" xfId="43"/>
    <xf numFmtId="0" fontId="28" fillId="0" borderId="11" xfId="0" applyFont="1" applyBorder="1" applyAlignment="1">
      <alignment horizontal="center" vertical="top"/>
    </xf>
    <xf numFmtId="165" fontId="28" fillId="0" borderId="11" xfId="28" applyNumberFormat="1" applyFont="1" applyBorder="1" applyAlignment="1">
      <alignment horizontal="center" vertical="top"/>
    </xf>
    <xf numFmtId="164" fontId="28" fillId="0" borderId="11" xfId="28" applyNumberFormat="1" applyFont="1" applyBorder="1" applyAlignment="1">
      <alignment horizontal="center" vertical="top"/>
    </xf>
    <xf numFmtId="43" fontId="28" fillId="0" borderId="11" xfId="0" applyNumberFormat="1" applyFont="1" applyBorder="1" applyAlignment="1">
      <alignment vertical="top"/>
    </xf>
    <xf numFmtId="43" fontId="32" fillId="0" borderId="0" xfId="28" applyFont="1" applyAlignment="1">
      <alignment vertical="top"/>
    </xf>
    <xf numFmtId="0" fontId="28" fillId="0" borderId="11" xfId="0" applyFont="1" applyBorder="1" applyAlignment="1">
      <alignment horizontal="center"/>
    </xf>
    <xf numFmtId="0" fontId="28" fillId="0" borderId="19" xfId="0" applyFont="1" applyBorder="1"/>
    <xf numFmtId="165" fontId="28" fillId="0" borderId="11" xfId="28" applyNumberFormat="1" applyFont="1" applyBorder="1" applyAlignment="1">
      <alignment horizontal="center"/>
    </xf>
    <xf numFmtId="164" fontId="28" fillId="0" borderId="11" xfId="28" applyNumberFormat="1" applyFont="1" applyBorder="1" applyAlignment="1">
      <alignment horizontal="center"/>
    </xf>
    <xf numFmtId="43" fontId="28" fillId="0" borderId="11" xfId="0" applyNumberFormat="1" applyFont="1" applyBorder="1" applyAlignment="1"/>
    <xf numFmtId="43" fontId="32" fillId="0" borderId="0" xfId="28" applyFont="1"/>
    <xf numFmtId="0" fontId="28" fillId="0" borderId="10" xfId="0" applyFont="1" applyBorder="1" applyAlignment="1"/>
    <xf numFmtId="43" fontId="28" fillId="0" borderId="11" xfId="28" applyFont="1" applyBorder="1" applyAlignment="1">
      <alignment horizontal="center"/>
    </xf>
    <xf numFmtId="43" fontId="28" fillId="0" borderId="11" xfId="28" applyNumberFormat="1" applyFont="1" applyBorder="1"/>
    <xf numFmtId="43" fontId="28" fillId="0" borderId="10" xfId="28" applyNumberFormat="1" applyFont="1" applyBorder="1"/>
    <xf numFmtId="43" fontId="30" fillId="0" borderId="10" xfId="28" applyNumberFormat="1" applyFont="1" applyBorder="1"/>
    <xf numFmtId="0" fontId="30" fillId="0" borderId="11" xfId="0" applyFont="1" applyBorder="1" applyAlignment="1">
      <alignment horizontal="center"/>
    </xf>
    <xf numFmtId="0" fontId="31" fillId="0" borderId="14" xfId="0" applyFont="1" applyBorder="1"/>
    <xf numFmtId="43" fontId="28" fillId="0" borderId="13" xfId="28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43" fontId="28" fillId="0" borderId="13" xfId="28" applyNumberFormat="1" applyFont="1" applyBorder="1"/>
    <xf numFmtId="43" fontId="30" fillId="0" borderId="11" xfId="28" applyNumberFormat="1" applyFont="1" applyBorder="1"/>
    <xf numFmtId="0" fontId="28" fillId="0" borderId="11" xfId="0" applyFont="1" applyBorder="1" applyAlignment="1">
      <alignment horizontal="right"/>
    </xf>
    <xf numFmtId="164" fontId="28" fillId="0" borderId="11" xfId="28" applyNumberFormat="1" applyFont="1" applyBorder="1" applyAlignment="1">
      <alignment horizontal="right"/>
    </xf>
    <xf numFmtId="43" fontId="30" fillId="0" borderId="10" xfId="0" applyNumberFormat="1" applyFont="1" applyBorder="1"/>
    <xf numFmtId="0" fontId="28" fillId="0" borderId="14" xfId="0" applyFont="1" applyBorder="1" applyAlignment="1">
      <alignment horizontal="right"/>
    </xf>
    <xf numFmtId="0" fontId="28" fillId="0" borderId="12" xfId="0" applyFont="1" applyBorder="1"/>
    <xf numFmtId="164" fontId="28" fillId="0" borderId="12" xfId="28" applyNumberFormat="1" applyFont="1" applyBorder="1" applyAlignment="1">
      <alignment horizontal="center"/>
    </xf>
    <xf numFmtId="43" fontId="28" fillId="0" borderId="12" xfId="28" applyFont="1" applyBorder="1" applyAlignment="1">
      <alignment horizontal="left"/>
    </xf>
    <xf numFmtId="43" fontId="28" fillId="0" borderId="12" xfId="28" applyFont="1" applyBorder="1" applyAlignment="1">
      <alignment horizontal="right"/>
    </xf>
    <xf numFmtId="164" fontId="30" fillId="0" borderId="13" xfId="28" applyNumberFormat="1" applyFont="1" applyBorder="1" applyAlignment="1">
      <alignment horizontal="right"/>
    </xf>
    <xf numFmtId="43" fontId="30" fillId="0" borderId="11" xfId="0" applyNumberFormat="1" applyFont="1" applyBorder="1"/>
    <xf numFmtId="0" fontId="28" fillId="0" borderId="17" xfId="0" applyFont="1" applyBorder="1" applyAlignment="1"/>
    <xf numFmtId="43" fontId="28" fillId="0" borderId="17" xfId="28" applyFont="1" applyBorder="1" applyAlignment="1">
      <alignment horizontal="center"/>
    </xf>
    <xf numFmtId="0" fontId="28" fillId="0" borderId="17" xfId="0" applyFont="1" applyBorder="1" applyAlignment="1">
      <alignment horizontal="center"/>
    </xf>
    <xf numFmtId="43" fontId="28" fillId="0" borderId="17" xfId="28" applyFont="1" applyBorder="1" applyAlignment="1">
      <alignment horizontal="right"/>
    </xf>
    <xf numFmtId="43" fontId="29" fillId="0" borderId="10" xfId="0" applyNumberFormat="1" applyFont="1" applyBorder="1"/>
    <xf numFmtId="43" fontId="30" fillId="0" borderId="10" xfId="28" applyFont="1" applyBorder="1"/>
    <xf numFmtId="43" fontId="33" fillId="0" borderId="14" xfId="28" applyFont="1" applyBorder="1" applyAlignment="1">
      <alignment vertical="center"/>
    </xf>
    <xf numFmtId="43" fontId="33" fillId="0" borderId="12" xfId="28" applyFont="1" applyBorder="1" applyAlignment="1">
      <alignment vertical="center"/>
    </xf>
    <xf numFmtId="43" fontId="33" fillId="0" borderId="12" xfId="28" applyFont="1" applyBorder="1" applyAlignment="1">
      <alignment horizontal="center" vertical="center"/>
    </xf>
    <xf numFmtId="43" fontId="33" fillId="0" borderId="15" xfId="28" applyFont="1" applyBorder="1" applyAlignment="1">
      <alignment vertical="center"/>
    </xf>
    <xf numFmtId="0" fontId="30" fillId="0" borderId="13" xfId="0" applyFont="1" applyBorder="1"/>
    <xf numFmtId="43" fontId="30" fillId="0" borderId="13" xfId="0" applyNumberFormat="1" applyFont="1" applyBorder="1"/>
    <xf numFmtId="43" fontId="33" fillId="0" borderId="16" xfId="28" applyFont="1" applyBorder="1" applyAlignment="1">
      <alignment vertical="center"/>
    </xf>
    <xf numFmtId="43" fontId="34" fillId="0" borderId="17" xfId="28" applyFont="1" applyBorder="1" applyAlignment="1">
      <alignment horizontal="left" vertical="center"/>
    </xf>
    <xf numFmtId="43" fontId="34" fillId="0" borderId="17" xfId="28" applyFont="1" applyBorder="1" applyAlignment="1">
      <alignment horizontal="center" vertical="center"/>
    </xf>
    <xf numFmtId="43" fontId="33" fillId="0" borderId="17" xfId="28" applyFont="1" applyBorder="1" applyAlignment="1">
      <alignment horizontal="center" vertical="center"/>
    </xf>
    <xf numFmtId="43" fontId="33" fillId="0" borderId="17" xfId="28" applyFont="1" applyBorder="1" applyAlignment="1">
      <alignment vertical="center"/>
    </xf>
    <xf numFmtId="43" fontId="33" fillId="0" borderId="18" xfId="28" applyFont="1" applyBorder="1" applyAlignment="1">
      <alignment vertical="center"/>
    </xf>
    <xf numFmtId="0" fontId="30" fillId="0" borderId="10" xfId="0" applyFont="1" applyBorder="1"/>
    <xf numFmtId="0" fontId="28" fillId="0" borderId="16" xfId="0" applyFont="1" applyBorder="1" applyAlignment="1">
      <alignment vertical="top" wrapText="1"/>
    </xf>
    <xf numFmtId="0" fontId="28" fillId="0" borderId="18" xfId="0" applyFont="1" applyBorder="1" applyAlignment="1">
      <alignment vertical="top" wrapText="1"/>
    </xf>
    <xf numFmtId="41" fontId="35" fillId="24" borderId="0" xfId="44" applyFont="1" applyFill="1"/>
    <xf numFmtId="0" fontId="2" fillId="24" borderId="0" xfId="43" applyFont="1" applyFill="1"/>
    <xf numFmtId="0" fontId="35" fillId="24" borderId="0" xfId="43" applyFont="1" applyFill="1"/>
    <xf numFmtId="41" fontId="2" fillId="24" borderId="0" xfId="43" applyNumberFormat="1" applyFont="1" applyFill="1"/>
    <xf numFmtId="41" fontId="2" fillId="24" borderId="0" xfId="45" applyFont="1" applyFill="1"/>
    <xf numFmtId="41" fontId="19" fillId="0" borderId="0" xfId="45" applyFont="1"/>
    <xf numFmtId="41" fontId="32" fillId="0" borderId="0" xfId="45" applyFont="1" applyAlignment="1">
      <alignment vertical="top"/>
    </xf>
    <xf numFmtId="41" fontId="32" fillId="0" borderId="0" xfId="45" applyFont="1"/>
    <xf numFmtId="0" fontId="28" fillId="0" borderId="11" xfId="0" applyFont="1" applyBorder="1" applyAlignment="1">
      <alignment horizontal="right" vertical="top"/>
    </xf>
    <xf numFmtId="164" fontId="28" fillId="0" borderId="11" xfId="28" applyNumberFormat="1" applyFont="1" applyBorder="1" applyAlignment="1">
      <alignment horizontal="right" vertical="top"/>
    </xf>
    <xf numFmtId="0" fontId="2" fillId="24" borderId="0" xfId="43" applyFont="1" applyFill="1" applyAlignment="1">
      <alignment vertical="top"/>
    </xf>
    <xf numFmtId="41" fontId="2" fillId="24" borderId="0" xfId="45" applyFont="1" applyFill="1" applyAlignment="1">
      <alignment vertical="top"/>
    </xf>
    <xf numFmtId="0" fontId="1" fillId="24" borderId="0" xfId="43" applyFont="1" applyFill="1"/>
    <xf numFmtId="41" fontId="1" fillId="24" borderId="0" xfId="45" applyFont="1" applyFill="1"/>
    <xf numFmtId="41" fontId="1" fillId="24" borderId="0" xfId="43" applyNumberFormat="1" applyFont="1" applyFill="1"/>
    <xf numFmtId="0" fontId="22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0" fillId="0" borderId="13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28" fillId="0" borderId="19" xfId="0" applyFont="1" applyBorder="1" applyAlignment="1">
      <alignment horizontal="left" vertical="top" wrapText="1"/>
    </xf>
    <xf numFmtId="0" fontId="28" fillId="0" borderId="20" xfId="0" applyFont="1" applyBorder="1" applyAlignment="1">
      <alignment horizontal="left" vertical="top" wrapText="1"/>
    </xf>
    <xf numFmtId="0" fontId="27" fillId="0" borderId="0" xfId="0" applyFont="1" applyAlignment="1">
      <alignment horizontal="center"/>
    </xf>
    <xf numFmtId="0" fontId="25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28" fillId="0" borderId="16" xfId="0" applyFont="1" applyBorder="1" applyAlignment="1">
      <alignment horizontal="left" vertical="top" wrapText="1"/>
    </xf>
    <xf numFmtId="0" fontId="28" fillId="0" borderId="18" xfId="0" applyFont="1" applyBorder="1" applyAlignment="1">
      <alignment horizontal="left" vertical="top" wrapText="1"/>
    </xf>
  </cellXfs>
  <cellStyles count="46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" xfId="45" builtinId="6"/>
    <cellStyle name="Comma [0] 2" xfId="4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5391</xdr:row>
      <xdr:rowOff>9525</xdr:rowOff>
    </xdr:from>
    <xdr:to>
      <xdr:col>1</xdr:col>
      <xdr:colOff>593435</xdr:colOff>
      <xdr:row>5391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5480</xdr:row>
      <xdr:rowOff>161925</xdr:rowOff>
    </xdr:from>
    <xdr:to>
      <xdr:col>1</xdr:col>
      <xdr:colOff>541238</xdr:colOff>
      <xdr:row>5481</xdr:row>
      <xdr:rowOff>32272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5535</xdr:row>
      <xdr:rowOff>0</xdr:rowOff>
    </xdr:from>
    <xdr:to>
      <xdr:col>1</xdr:col>
      <xdr:colOff>623534</xdr:colOff>
      <xdr:row>5535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5337</xdr:row>
      <xdr:rowOff>9525</xdr:rowOff>
    </xdr:from>
    <xdr:to>
      <xdr:col>1</xdr:col>
      <xdr:colOff>593435</xdr:colOff>
      <xdr:row>5337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5297</xdr:row>
      <xdr:rowOff>9525</xdr:rowOff>
    </xdr:from>
    <xdr:to>
      <xdr:col>1</xdr:col>
      <xdr:colOff>593435</xdr:colOff>
      <xdr:row>5297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5576</xdr:row>
      <xdr:rowOff>0</xdr:rowOff>
    </xdr:from>
    <xdr:to>
      <xdr:col>1</xdr:col>
      <xdr:colOff>474563</xdr:colOff>
      <xdr:row>5576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1084</xdr:row>
      <xdr:rowOff>180975</xdr:rowOff>
    </xdr:from>
    <xdr:to>
      <xdr:col>1</xdr:col>
      <xdr:colOff>4476750</xdr:colOff>
      <xdr:row>1087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1120</xdr:row>
      <xdr:rowOff>180975</xdr:rowOff>
    </xdr:from>
    <xdr:to>
      <xdr:col>1</xdr:col>
      <xdr:colOff>4476750</xdr:colOff>
      <xdr:row>1123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1192</xdr:row>
      <xdr:rowOff>180975</xdr:rowOff>
    </xdr:from>
    <xdr:to>
      <xdr:col>1</xdr:col>
      <xdr:colOff>4476750</xdr:colOff>
      <xdr:row>1195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1156</xdr:row>
      <xdr:rowOff>180975</xdr:rowOff>
    </xdr:from>
    <xdr:to>
      <xdr:col>1</xdr:col>
      <xdr:colOff>4476750</xdr:colOff>
      <xdr:row>1159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1231</xdr:row>
      <xdr:rowOff>72118</xdr:rowOff>
    </xdr:from>
    <xdr:to>
      <xdr:col>1</xdr:col>
      <xdr:colOff>3333751</xdr:colOff>
      <xdr:row>1232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15</xdr:col>
      <xdr:colOff>428625</xdr:colOff>
      <xdr:row>43</xdr:row>
      <xdr:rowOff>85725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762000"/>
          <a:ext cx="7743825" cy="7515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15</xdr:col>
      <xdr:colOff>428625</xdr:colOff>
      <xdr:row>84</xdr:row>
      <xdr:rowOff>85725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8572500"/>
          <a:ext cx="7743825" cy="7515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0</xdr:colOff>
      <xdr:row>86</xdr:row>
      <xdr:rowOff>0</xdr:rowOff>
    </xdr:from>
    <xdr:to>
      <xdr:col>15</xdr:col>
      <xdr:colOff>428625</xdr:colOff>
      <xdr:row>125</xdr:row>
      <xdr:rowOff>85725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9600" y="16383000"/>
          <a:ext cx="7743825" cy="7515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19</xdr:col>
      <xdr:colOff>36800</xdr:colOff>
      <xdr:row>41</xdr:row>
      <xdr:rowOff>113405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762000"/>
          <a:ext cx="10400000" cy="716190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18</xdr:col>
      <xdr:colOff>551162</xdr:colOff>
      <xdr:row>80</xdr:row>
      <xdr:rowOff>65786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8191500"/>
          <a:ext cx="10304762" cy="711428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82</xdr:row>
      <xdr:rowOff>19050</xdr:rowOff>
    </xdr:from>
    <xdr:to>
      <xdr:col>18</xdr:col>
      <xdr:colOff>560687</xdr:colOff>
      <xdr:row>119</xdr:row>
      <xdr:rowOff>84836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8725" y="15640050"/>
          <a:ext cx="10304762" cy="71142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121</xdr:row>
      <xdr:rowOff>0</xdr:rowOff>
    </xdr:from>
    <xdr:to>
      <xdr:col>18</xdr:col>
      <xdr:colOff>551162</xdr:colOff>
      <xdr:row>158</xdr:row>
      <xdr:rowOff>65786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" y="23050500"/>
          <a:ext cx="10304762" cy="71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X39"/>
  <sheetViews>
    <sheetView tabSelected="1" topLeftCell="A22" workbookViewId="0">
      <selection sqref="A1:I32"/>
    </sheetView>
  </sheetViews>
  <sheetFormatPr defaultRowHeight="12"/>
  <cols>
    <col min="1" max="1" width="4.5703125" style="1" customWidth="1"/>
    <col min="2" max="2" width="20" style="1" customWidth="1"/>
    <col min="3" max="3" width="26.28515625" style="1" customWidth="1"/>
    <col min="4" max="4" width="10" style="16" customWidth="1"/>
    <col min="5" max="5" width="8.5703125" style="1" customWidth="1"/>
    <col min="6" max="6" width="11" style="1" customWidth="1"/>
    <col min="7" max="7" width="15" style="1" customWidth="1"/>
    <col min="8" max="8" width="15.570312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21" width="9.140625" style="1"/>
    <col min="22" max="22" width="12" style="81" bestFit="1" customWidth="1"/>
    <col min="23" max="23" width="15.85546875" style="1" customWidth="1"/>
    <col min="24" max="24" width="12.85546875" style="1" customWidth="1"/>
    <col min="25" max="25" width="9.7109375" style="1" customWidth="1"/>
    <col min="26" max="16384" width="9.140625" style="1"/>
  </cols>
  <sheetData>
    <row r="2" spans="1:24" ht="33.75">
      <c r="A2" s="5"/>
      <c r="B2" s="101" t="s">
        <v>20</v>
      </c>
      <c r="C2" s="101"/>
      <c r="D2" s="101"/>
      <c r="E2" s="101"/>
      <c r="F2" s="101"/>
      <c r="G2" s="101"/>
      <c r="H2" s="101"/>
      <c r="I2" s="101"/>
    </row>
    <row r="3" spans="1:24" ht="24.75" customHeight="1">
      <c r="A3" s="5"/>
      <c r="B3" s="102" t="s">
        <v>31</v>
      </c>
      <c r="C3" s="102"/>
      <c r="D3" s="102"/>
      <c r="E3" s="102"/>
      <c r="F3" s="102"/>
      <c r="G3" s="102"/>
      <c r="H3" s="102"/>
      <c r="I3" s="102"/>
    </row>
    <row r="4" spans="1:24" ht="26.25">
      <c r="A4" s="12"/>
      <c r="B4" s="103" t="s">
        <v>32</v>
      </c>
      <c r="C4" s="103"/>
      <c r="D4" s="103"/>
      <c r="E4" s="103"/>
      <c r="F4" s="103"/>
      <c r="G4" s="103"/>
      <c r="H4" s="103"/>
      <c r="I4" s="103"/>
    </row>
    <row r="5" spans="1:24" ht="15.75">
      <c r="A5" s="21"/>
      <c r="B5" s="21"/>
      <c r="C5" s="21"/>
      <c r="D5" s="21"/>
      <c r="E5" s="21"/>
      <c r="F5" s="21"/>
      <c r="G5" s="21"/>
      <c r="H5" s="21"/>
      <c r="I5" s="21"/>
    </row>
    <row r="6" spans="1:24" ht="15.75">
      <c r="A6" s="93" t="s">
        <v>0</v>
      </c>
      <c r="B6" s="95" t="s">
        <v>1</v>
      </c>
      <c r="C6" s="96"/>
      <c r="D6" s="93" t="s">
        <v>2</v>
      </c>
      <c r="E6" s="93" t="s">
        <v>3</v>
      </c>
      <c r="F6" s="93" t="s">
        <v>4</v>
      </c>
      <c r="G6" s="6" t="s">
        <v>5</v>
      </c>
      <c r="H6" s="6" t="s">
        <v>6</v>
      </c>
      <c r="I6" s="6" t="s">
        <v>7</v>
      </c>
    </row>
    <row r="7" spans="1:24" ht="15.75">
      <c r="A7" s="94"/>
      <c r="B7" s="97"/>
      <c r="C7" s="98"/>
      <c r="D7" s="94"/>
      <c r="E7" s="94"/>
      <c r="F7" s="94"/>
      <c r="G7" s="7" t="s">
        <v>8</v>
      </c>
      <c r="H7" s="7" t="s">
        <v>8</v>
      </c>
      <c r="I7" s="7" t="s">
        <v>8</v>
      </c>
    </row>
    <row r="8" spans="1:24" ht="15.75">
      <c r="A8" s="6" t="s">
        <v>9</v>
      </c>
      <c r="B8" s="15" t="s">
        <v>22</v>
      </c>
      <c r="C8" s="14"/>
      <c r="D8" s="13"/>
      <c r="E8" s="8"/>
      <c r="F8" s="8"/>
      <c r="G8" s="8"/>
      <c r="H8" s="9"/>
      <c r="I8" s="10"/>
    </row>
    <row r="9" spans="1:24" s="27" customFormat="1" ht="18.75" customHeight="1">
      <c r="A9" s="23">
        <v>1</v>
      </c>
      <c r="B9" s="99" t="s">
        <v>33</v>
      </c>
      <c r="C9" s="100"/>
      <c r="D9" s="24">
        <v>1</v>
      </c>
      <c r="E9" s="23" t="s">
        <v>21</v>
      </c>
      <c r="F9" s="23" t="s">
        <v>10</v>
      </c>
      <c r="G9" s="25">
        <v>160000</v>
      </c>
      <c r="H9" s="25">
        <f>+G9*D9</f>
        <v>160000</v>
      </c>
      <c r="I9" s="26"/>
      <c r="M9" s="27">
        <f>280000/6</f>
        <v>46666.666666666664</v>
      </c>
      <c r="V9" s="82"/>
    </row>
    <row r="10" spans="1:24" s="33" customFormat="1" ht="15.75">
      <c r="A10" s="23">
        <f>+A9+1</f>
        <v>2</v>
      </c>
      <c r="B10" s="29" t="s">
        <v>35</v>
      </c>
      <c r="C10" s="18"/>
      <c r="D10" s="30">
        <v>1</v>
      </c>
      <c r="E10" s="28" t="s">
        <v>36</v>
      </c>
      <c r="F10" s="28" t="s">
        <v>10</v>
      </c>
      <c r="G10" s="31">
        <v>140000</v>
      </c>
      <c r="H10" s="31">
        <f t="shared" ref="H10:H12" si="0">+G10*D10</f>
        <v>140000</v>
      </c>
      <c r="I10" s="32"/>
      <c r="K10" s="33">
        <f>24*3*2</f>
        <v>144</v>
      </c>
      <c r="V10" s="83"/>
    </row>
    <row r="11" spans="1:24" s="33" customFormat="1" ht="15.75">
      <c r="A11" s="23">
        <f t="shared" ref="A11:A15" si="1">+A10+1</f>
        <v>3</v>
      </c>
      <c r="B11" s="29" t="s">
        <v>37</v>
      </c>
      <c r="C11" s="18"/>
      <c r="D11" s="30">
        <f>+D9</f>
        <v>1</v>
      </c>
      <c r="E11" s="28" t="s">
        <v>36</v>
      </c>
      <c r="F11" s="28" t="s">
        <v>10</v>
      </c>
      <c r="G11" s="31">
        <v>100000</v>
      </c>
      <c r="H11" s="31">
        <f t="shared" si="0"/>
        <v>100000</v>
      </c>
      <c r="I11" s="32"/>
      <c r="K11" s="33">
        <f t="shared" ref="K11:K13" si="2">24*3*2</f>
        <v>144</v>
      </c>
      <c r="V11" s="83"/>
    </row>
    <row r="12" spans="1:24" s="33" customFormat="1" ht="15.75">
      <c r="A12" s="23">
        <f t="shared" si="1"/>
        <v>4</v>
      </c>
      <c r="B12" s="29" t="s">
        <v>38</v>
      </c>
      <c r="C12" s="18"/>
      <c r="D12" s="30">
        <v>8</v>
      </c>
      <c r="E12" s="28" t="s">
        <v>36</v>
      </c>
      <c r="F12" s="28" t="s">
        <v>10</v>
      </c>
      <c r="G12" s="31">
        <f>260000/4</f>
        <v>65000</v>
      </c>
      <c r="H12" s="31">
        <f t="shared" si="0"/>
        <v>520000</v>
      </c>
      <c r="I12" s="32"/>
      <c r="K12" s="33">
        <f t="shared" si="2"/>
        <v>144</v>
      </c>
      <c r="V12" s="83"/>
    </row>
    <row r="13" spans="1:24" s="33" customFormat="1" ht="15.75">
      <c r="A13" s="23">
        <f t="shared" si="1"/>
        <v>5</v>
      </c>
      <c r="B13" s="29" t="s">
        <v>39</v>
      </c>
      <c r="C13" s="18"/>
      <c r="D13" s="30">
        <v>1</v>
      </c>
      <c r="E13" s="28" t="s">
        <v>21</v>
      </c>
      <c r="F13" s="28" t="s">
        <v>10</v>
      </c>
      <c r="G13" s="31">
        <v>100000</v>
      </c>
      <c r="H13" s="31">
        <f t="shared" ref="H13" si="3">+G13*D13</f>
        <v>100000</v>
      </c>
      <c r="I13" s="32"/>
      <c r="K13" s="33">
        <f t="shared" si="2"/>
        <v>144</v>
      </c>
      <c r="V13" s="83"/>
    </row>
    <row r="14" spans="1:24" s="33" customFormat="1" ht="15.75">
      <c r="A14" s="23">
        <f t="shared" si="1"/>
        <v>6</v>
      </c>
      <c r="B14" s="29" t="s">
        <v>40</v>
      </c>
      <c r="C14" s="18"/>
      <c r="D14" s="30">
        <f>+D9</f>
        <v>1</v>
      </c>
      <c r="E14" s="28" t="s">
        <v>36</v>
      </c>
      <c r="F14" s="28" t="s">
        <v>10</v>
      </c>
      <c r="G14" s="31">
        <v>245000</v>
      </c>
      <c r="H14" s="31">
        <f t="shared" ref="H14" si="4">+G14*D14</f>
        <v>245000</v>
      </c>
      <c r="I14" s="32"/>
      <c r="K14" s="33">
        <f>24*3*2</f>
        <v>144</v>
      </c>
      <c r="V14" s="83"/>
    </row>
    <row r="15" spans="1:24" s="27" customFormat="1" ht="18" customHeight="1">
      <c r="A15" s="23">
        <f t="shared" si="1"/>
        <v>7</v>
      </c>
      <c r="B15" s="99" t="s">
        <v>28</v>
      </c>
      <c r="C15" s="100"/>
      <c r="D15" s="24">
        <v>1</v>
      </c>
      <c r="E15" s="23" t="s">
        <v>19</v>
      </c>
      <c r="F15" s="23" t="s">
        <v>10</v>
      </c>
      <c r="G15" s="25">
        <v>200000</v>
      </c>
      <c r="H15" s="25">
        <f t="shared" ref="H15" si="5">+G15*D15</f>
        <v>200000</v>
      </c>
      <c r="I15" s="26"/>
      <c r="K15" s="27">
        <f>24*3*2</f>
        <v>144</v>
      </c>
      <c r="V15" s="82"/>
    </row>
    <row r="16" spans="1:24" s="33" customFormat="1" ht="15.75">
      <c r="A16" s="34"/>
      <c r="B16" s="104"/>
      <c r="C16" s="105"/>
      <c r="D16" s="35"/>
      <c r="E16" s="28"/>
      <c r="F16" s="28"/>
      <c r="G16" s="36"/>
      <c r="H16" s="37"/>
      <c r="I16" s="38">
        <f>SUM(H9:H16)</f>
        <v>1465000</v>
      </c>
      <c r="N16" s="76">
        <f>I23</f>
        <v>1765000</v>
      </c>
      <c r="O16" s="77">
        <v>1</v>
      </c>
      <c r="P16" s="77">
        <f>+O16*10</f>
        <v>10</v>
      </c>
      <c r="Q16" s="77">
        <f t="shared" ref="Q16:X16" si="6">+P16*10</f>
        <v>100</v>
      </c>
      <c r="R16" s="77">
        <f t="shared" si="6"/>
        <v>1000</v>
      </c>
      <c r="S16" s="77">
        <f t="shared" si="6"/>
        <v>10000</v>
      </c>
      <c r="T16" s="77">
        <f t="shared" si="6"/>
        <v>100000</v>
      </c>
      <c r="U16" s="77">
        <f t="shared" si="6"/>
        <v>1000000</v>
      </c>
      <c r="V16" s="80">
        <f t="shared" si="6"/>
        <v>10000000</v>
      </c>
      <c r="W16" s="80">
        <f t="shared" si="6"/>
        <v>100000000</v>
      </c>
      <c r="X16" s="77">
        <f t="shared" si="6"/>
        <v>1000000000</v>
      </c>
    </row>
    <row r="17" spans="1:24" s="33" customFormat="1" ht="15.75">
      <c r="A17" s="39" t="s">
        <v>11</v>
      </c>
      <c r="B17" s="40" t="s">
        <v>12</v>
      </c>
      <c r="C17" s="19"/>
      <c r="D17" s="41"/>
      <c r="E17" s="42"/>
      <c r="F17" s="42"/>
      <c r="G17" s="43"/>
      <c r="H17" s="36"/>
      <c r="I17" s="44"/>
      <c r="K17" s="33">
        <f>21*3*2</f>
        <v>126</v>
      </c>
      <c r="N17" s="78" t="s">
        <v>29</v>
      </c>
      <c r="O17" s="77">
        <v>0</v>
      </c>
      <c r="P17" s="79">
        <f>MOD(N16,P16)</f>
        <v>0</v>
      </c>
      <c r="Q17" s="79">
        <f>MOD(N16,Q16)</f>
        <v>0</v>
      </c>
      <c r="R17" s="79">
        <f>MOD(N16,R16)</f>
        <v>0</v>
      </c>
      <c r="S17" s="79">
        <f>MOD(N16,S16)</f>
        <v>5000</v>
      </c>
      <c r="T17" s="79">
        <f>MOD(N16,T16)</f>
        <v>65000</v>
      </c>
      <c r="U17" s="79">
        <f>MOD(N16,U16)</f>
        <v>765000</v>
      </c>
      <c r="V17" s="80">
        <f>MOD(N16,V16)</f>
        <v>1765000</v>
      </c>
      <c r="W17" s="79">
        <f>MOD(N16,W16)</f>
        <v>1765000</v>
      </c>
      <c r="X17" s="79">
        <f>MOD(N16,X16)</f>
        <v>1765000</v>
      </c>
    </row>
    <row r="18" spans="1:24" s="27" customFormat="1" ht="30.75" customHeight="1">
      <c r="A18" s="84">
        <v>1</v>
      </c>
      <c r="B18" s="99" t="s">
        <v>41</v>
      </c>
      <c r="C18" s="100"/>
      <c r="D18" s="24">
        <v>1</v>
      </c>
      <c r="E18" s="23" t="s">
        <v>42</v>
      </c>
      <c r="F18" s="23" t="s">
        <v>19</v>
      </c>
      <c r="G18" s="85">
        <v>300000</v>
      </c>
      <c r="H18" s="85">
        <f>G18*D18</f>
        <v>300000</v>
      </c>
      <c r="I18" s="26"/>
      <c r="N18" s="86"/>
      <c r="O18" s="86"/>
      <c r="P18" s="86" t="e">
        <f>+#REF!*10/P16</f>
        <v>#REF!</v>
      </c>
      <c r="Q18" s="86" t="e">
        <f>+#REF!*10/Q16</f>
        <v>#REF!</v>
      </c>
      <c r="R18" s="86" t="e">
        <f>+#REF!*10/R16</f>
        <v>#REF!</v>
      </c>
      <c r="S18" s="86" t="e">
        <f>+#REF!*10/S16</f>
        <v>#REF!</v>
      </c>
      <c r="T18" s="86" t="e">
        <f>+#REF!*10/T16</f>
        <v>#REF!</v>
      </c>
      <c r="U18" s="86" t="e">
        <f>+#REF!*10/U16</f>
        <v>#REF!</v>
      </c>
      <c r="V18" s="87" t="e">
        <f>+#REF!*10/V16</f>
        <v>#REF!</v>
      </c>
      <c r="W18" s="86" t="e">
        <f>+#REF!*10/W16</f>
        <v>#REF!</v>
      </c>
      <c r="X18" s="86" t="e">
        <f>+#REF!*10/X16</f>
        <v>#REF!</v>
      </c>
    </row>
    <row r="19" spans="1:24" s="33" customFormat="1" ht="15.75">
      <c r="A19" s="45"/>
      <c r="B19" s="74"/>
      <c r="C19" s="75"/>
      <c r="D19" s="31"/>
      <c r="E19" s="28"/>
      <c r="F19" s="28"/>
      <c r="G19" s="46"/>
      <c r="H19" s="46"/>
      <c r="I19" s="47">
        <f>SUM(H18:H18)</f>
        <v>300000</v>
      </c>
      <c r="N19" s="77"/>
      <c r="O19" s="77"/>
      <c r="P19" s="77"/>
      <c r="Q19" s="77" t="e">
        <f>IF(Q18&gt;0,IF(AND(Q18=1,P18&gt;0)," belas "," puluh "),"")</f>
        <v>#REF!</v>
      </c>
      <c r="R19" s="77" t="e">
        <f>IF(R18&gt;0," ratus ","")</f>
        <v>#REF!</v>
      </c>
      <c r="S19" s="77" t="e">
        <f>IF(SUM(S18,U18)&gt;0," ribu ","")</f>
        <v>#REF!</v>
      </c>
      <c r="T19" s="77" t="e">
        <f>IF(T18&gt;0,IF(AND(T18=1,S18&gt;0)," belas "," puluh "),"")</f>
        <v>#REF!</v>
      </c>
      <c r="U19" s="77" t="e">
        <f>IF(U18&gt;0," ratus ","")</f>
        <v>#REF!</v>
      </c>
      <c r="V19" s="80" t="e">
        <f>IF(SUM(V18:X18)&gt;0," juta ","")</f>
        <v>#REF!</v>
      </c>
      <c r="W19" s="77" t="e">
        <f>IF(W18&gt;0,IF(AND(W18=1,V18&gt;0)," belas "," puluh "),"")</f>
        <v>#REF!</v>
      </c>
      <c r="X19" s="77" t="e">
        <f>IF(X18&gt;0," ratus ","")</f>
        <v>#REF!</v>
      </c>
    </row>
    <row r="20" spans="1:24" s="33" customFormat="1" ht="15.75">
      <c r="A20" s="48"/>
      <c r="B20" s="49"/>
      <c r="C20" s="49"/>
      <c r="D20" s="50"/>
      <c r="E20" s="51"/>
      <c r="F20" s="52"/>
      <c r="G20" s="52" t="s">
        <v>13</v>
      </c>
      <c r="H20" s="53"/>
      <c r="I20" s="54">
        <f>I16+I19</f>
        <v>1765000</v>
      </c>
      <c r="N20" s="77"/>
      <c r="O20" s="77"/>
      <c r="P20" s="77" t="e">
        <f>CONCATENATE(#REF!,P15)</f>
        <v>#REF!</v>
      </c>
      <c r="Q20" s="77" t="e">
        <f>CONCATENATE(#REF!,Q19)</f>
        <v>#REF!</v>
      </c>
      <c r="R20" s="77" t="e">
        <f>CONCATENATE(#REF!,R19)</f>
        <v>#REF!</v>
      </c>
      <c r="S20" s="77" t="e">
        <f>CONCATENATE(#REF!,S19)</f>
        <v>#REF!</v>
      </c>
      <c r="T20" s="77" t="e">
        <f>CONCATENATE(#REF!,T19)</f>
        <v>#REF!</v>
      </c>
      <c r="U20" s="77" t="e">
        <f>CONCATENATE(#REF!,U19)</f>
        <v>#REF!</v>
      </c>
      <c r="V20" s="80" t="e">
        <f>CONCATENATE(#REF!,V19)</f>
        <v>#REF!</v>
      </c>
      <c r="W20" s="77" t="e">
        <f>CONCATENATE(#REF!,W19)</f>
        <v>#REF!</v>
      </c>
      <c r="X20" s="77" t="e">
        <f>CONCATENATE(#REF!,X19)</f>
        <v>#REF!</v>
      </c>
    </row>
    <row r="21" spans="1:24" s="33" customFormat="1" ht="15.75">
      <c r="A21" s="17"/>
      <c r="B21" s="55"/>
      <c r="C21" s="55"/>
      <c r="D21" s="56"/>
      <c r="E21" s="56"/>
      <c r="F21" s="57"/>
      <c r="G21" s="58"/>
      <c r="H21" s="59"/>
      <c r="I21" s="60"/>
      <c r="N21" s="77"/>
      <c r="O21" s="77"/>
      <c r="P21" s="77"/>
      <c r="Q21" s="77"/>
      <c r="R21" s="77"/>
      <c r="S21" s="77"/>
      <c r="T21" s="77"/>
      <c r="U21" s="77"/>
      <c r="V21" s="80"/>
      <c r="W21" s="77"/>
      <c r="X21" s="77"/>
    </row>
    <row r="22" spans="1:24" s="33" customFormat="1" ht="15.75">
      <c r="A22" s="61"/>
      <c r="B22" s="62" t="s">
        <v>23</v>
      </c>
      <c r="C22" s="62"/>
      <c r="D22" s="63"/>
      <c r="E22" s="62"/>
      <c r="F22" s="62"/>
      <c r="G22" s="64"/>
      <c r="H22" s="65" t="s">
        <v>14</v>
      </c>
      <c r="I22" s="66">
        <f>I20</f>
        <v>1765000</v>
      </c>
      <c r="N22" s="78" t="e">
        <f>PROPER(CONCATENATE(X20,W20,V20,U20,T20,S20,R20,Q20,P20,N17))</f>
        <v>#REF!</v>
      </c>
      <c r="O22" s="77"/>
      <c r="P22" s="77"/>
      <c r="Q22" s="77"/>
      <c r="R22" s="77"/>
      <c r="S22" s="77"/>
      <c r="T22" s="77"/>
      <c r="U22" s="77"/>
      <c r="V22" s="80"/>
      <c r="W22" s="77"/>
      <c r="X22" s="77"/>
    </row>
    <row r="23" spans="1:24" s="33" customFormat="1" ht="15.75">
      <c r="A23" s="67"/>
      <c r="B23" s="68" t="str">
        <f>N39</f>
        <v>Satu Juta Tujuh Ratus Enam Puluh Lima Ribu Rupiah</v>
      </c>
      <c r="C23" s="69"/>
      <c r="D23" s="70"/>
      <c r="E23" s="71"/>
      <c r="F23" s="71"/>
      <c r="G23" s="72"/>
      <c r="H23" s="73" t="s">
        <v>15</v>
      </c>
      <c r="I23" s="47">
        <f>ROUND(I22,-3)</f>
        <v>1765000</v>
      </c>
      <c r="V23" s="83"/>
    </row>
    <row r="24" spans="1:24" ht="15.75">
      <c r="A24" s="2"/>
      <c r="B24" s="2"/>
      <c r="C24" s="2"/>
      <c r="D24" s="11"/>
      <c r="E24" s="2"/>
      <c r="F24" s="2"/>
      <c r="G24" s="2"/>
      <c r="H24" s="2"/>
      <c r="I24" s="3"/>
    </row>
    <row r="25" spans="1:24" ht="15.75">
      <c r="A25" s="4"/>
      <c r="B25" s="4"/>
      <c r="C25" s="4"/>
      <c r="D25" s="20"/>
      <c r="E25" s="4"/>
      <c r="F25" s="4"/>
      <c r="G25" s="4"/>
      <c r="H25" s="91" t="s">
        <v>43</v>
      </c>
      <c r="I25" s="91"/>
    </row>
    <row r="26" spans="1:24" ht="15.75">
      <c r="A26" s="91" t="s">
        <v>16</v>
      </c>
      <c r="B26" s="91"/>
      <c r="C26" s="91"/>
      <c r="D26" s="91" t="s">
        <v>30</v>
      </c>
      <c r="E26" s="91"/>
      <c r="F26" s="91"/>
      <c r="G26" s="4"/>
      <c r="H26" s="91" t="s">
        <v>17</v>
      </c>
      <c r="I26" s="91"/>
    </row>
    <row r="27" spans="1:24" ht="15.75">
      <c r="A27" s="4"/>
      <c r="B27" s="4"/>
      <c r="C27" s="4"/>
      <c r="D27" s="20"/>
      <c r="E27" s="4"/>
      <c r="F27" s="4"/>
      <c r="G27" s="4"/>
      <c r="H27" s="4"/>
      <c r="I27" s="4"/>
    </row>
    <row r="28" spans="1:24" ht="15.75">
      <c r="A28" s="4"/>
      <c r="B28" s="4"/>
      <c r="C28" s="4"/>
      <c r="D28" s="20"/>
      <c r="E28" s="4"/>
      <c r="F28" s="4"/>
      <c r="G28" s="4"/>
      <c r="H28" s="4"/>
      <c r="I28" s="4"/>
    </row>
    <row r="29" spans="1:24" ht="15.75">
      <c r="A29" s="4"/>
      <c r="B29" s="4"/>
      <c r="C29" s="4"/>
      <c r="D29" s="20"/>
      <c r="E29" s="4"/>
      <c r="F29" s="4"/>
      <c r="G29" s="4"/>
      <c r="H29" s="4"/>
      <c r="I29" s="4"/>
    </row>
    <row r="30" spans="1:24" ht="15.75">
      <c r="A30" s="92" t="s">
        <v>34</v>
      </c>
      <c r="B30" s="92"/>
      <c r="C30" s="92"/>
      <c r="D30" s="92" t="s">
        <v>26</v>
      </c>
      <c r="E30" s="92"/>
      <c r="F30" s="92"/>
      <c r="G30" s="4"/>
      <c r="H30" s="92" t="s">
        <v>25</v>
      </c>
      <c r="I30" s="92"/>
    </row>
    <row r="31" spans="1:24" ht="15.75">
      <c r="A31" s="91" t="s">
        <v>24</v>
      </c>
      <c r="B31" s="91"/>
      <c r="C31" s="91"/>
      <c r="D31" s="91" t="s">
        <v>27</v>
      </c>
      <c r="E31" s="91"/>
      <c r="F31" s="91"/>
      <c r="G31" s="4"/>
      <c r="H31" s="91" t="s">
        <v>18</v>
      </c>
      <c r="I31" s="91"/>
      <c r="N31" s="76">
        <f>+I23</f>
        <v>1765000</v>
      </c>
      <c r="O31" s="88">
        <v>1</v>
      </c>
      <c r="P31" s="88">
        <f>+O31*10</f>
        <v>10</v>
      </c>
      <c r="Q31" s="88">
        <f t="shared" ref="Q31:X31" si="7">+P31*10</f>
        <v>100</v>
      </c>
      <c r="R31" s="88">
        <f t="shared" si="7"/>
        <v>1000</v>
      </c>
      <c r="S31" s="88">
        <f t="shared" si="7"/>
        <v>10000</v>
      </c>
      <c r="T31" s="88">
        <f t="shared" si="7"/>
        <v>100000</v>
      </c>
      <c r="U31" s="88">
        <f t="shared" si="7"/>
        <v>1000000</v>
      </c>
      <c r="V31" s="89">
        <f t="shared" si="7"/>
        <v>10000000</v>
      </c>
      <c r="W31" s="89">
        <f t="shared" si="7"/>
        <v>100000000</v>
      </c>
      <c r="X31" s="88">
        <f t="shared" si="7"/>
        <v>1000000000</v>
      </c>
    </row>
    <row r="32" spans="1:24" ht="15">
      <c r="N32" s="78" t="s">
        <v>29</v>
      </c>
      <c r="O32" s="88">
        <v>0</v>
      </c>
      <c r="P32" s="90">
        <f>MOD(N31,P31)</f>
        <v>0</v>
      </c>
      <c r="Q32" s="90">
        <f>MOD(N31,Q31)</f>
        <v>0</v>
      </c>
      <c r="R32" s="90">
        <f>MOD(N31,R31)</f>
        <v>0</v>
      </c>
      <c r="S32" s="90">
        <f>MOD(N31,S31)</f>
        <v>5000</v>
      </c>
      <c r="T32" s="90">
        <f>MOD(N31,T31)</f>
        <v>65000</v>
      </c>
      <c r="U32" s="90">
        <f>MOD(N31,U31)</f>
        <v>765000</v>
      </c>
      <c r="V32" s="89">
        <f>MOD(N31,V31)</f>
        <v>1765000</v>
      </c>
      <c r="W32" s="90">
        <f>MOD(N31,W31)</f>
        <v>1765000</v>
      </c>
      <c r="X32" s="90">
        <f>MOD(N31,X31)</f>
        <v>1765000</v>
      </c>
    </row>
    <row r="33" spans="14:24" ht="15">
      <c r="N33" s="88"/>
      <c r="O33" s="88"/>
      <c r="P33" s="88">
        <f t="shared" ref="P33:U33" si="8">+P32-O32</f>
        <v>0</v>
      </c>
      <c r="Q33" s="88">
        <f t="shared" si="8"/>
        <v>0</v>
      </c>
      <c r="R33" s="88">
        <f t="shared" si="8"/>
        <v>0</v>
      </c>
      <c r="S33" s="88">
        <f t="shared" si="8"/>
        <v>5000</v>
      </c>
      <c r="T33" s="88">
        <f t="shared" si="8"/>
        <v>60000</v>
      </c>
      <c r="U33" s="88">
        <f t="shared" si="8"/>
        <v>700000</v>
      </c>
      <c r="V33" s="89">
        <f>+V32-U32</f>
        <v>1000000</v>
      </c>
      <c r="W33" s="88">
        <f t="shared" ref="W33:X33" si="9">+W32-V32</f>
        <v>0</v>
      </c>
      <c r="X33" s="88">
        <f t="shared" si="9"/>
        <v>0</v>
      </c>
    </row>
    <row r="34" spans="14:24" ht="15">
      <c r="N34" s="88"/>
      <c r="O34" s="88"/>
      <c r="P34" s="88">
        <f t="shared" ref="P34:U34" si="10">+P33*10/P31</f>
        <v>0</v>
      </c>
      <c r="Q34" s="88">
        <f t="shared" si="10"/>
        <v>0</v>
      </c>
      <c r="R34" s="88">
        <f t="shared" si="10"/>
        <v>0</v>
      </c>
      <c r="S34" s="88">
        <f t="shared" si="10"/>
        <v>5</v>
      </c>
      <c r="T34" s="88">
        <f t="shared" si="10"/>
        <v>6</v>
      </c>
      <c r="U34" s="88">
        <f t="shared" si="10"/>
        <v>7</v>
      </c>
      <c r="V34" s="89">
        <f>+V33*10/V31</f>
        <v>1</v>
      </c>
      <c r="W34" s="88">
        <f t="shared" ref="W34:X34" si="11">+W33*10/W31</f>
        <v>0</v>
      </c>
      <c r="X34" s="88">
        <f t="shared" si="11"/>
        <v>0</v>
      </c>
    </row>
    <row r="35" spans="14:24" ht="15">
      <c r="N35" s="88"/>
      <c r="O35" s="88"/>
      <c r="P35" s="88" t="str">
        <f>IF(AND(P34&gt;0,Q34&lt;&gt;1),CHOOSE(P34,"satu","dua","tiga","empat","lima","enam","tujuh","delapan","sembilan"),"")</f>
        <v/>
      </c>
      <c r="Q35" s="88" t="str">
        <f>IF(Q34&gt;0,CHOOSE(Q34,CHOOSE(P34+1,"se","se","dua","tiga","empat","lima","enam","tujuh","delapan","sembilan"),"dua","tiga","empat","lima","enam","tujuh","delapan","sembilan"),"")</f>
        <v/>
      </c>
      <c r="R35" s="88" t="str">
        <f>IF(R34&gt;0,CHOOSE(R34,"se","dua","tiga","empat","lima","enam","tujuh","delapan","sembilan"),"")</f>
        <v/>
      </c>
      <c r="S35" s="88" t="str">
        <f>IF(AND(S34&gt;0,T34&lt;&gt;1),CHOOSE(S34,"satu","dua","tiga","empat","lima","enam","tujuh","delapan","sembilan"),"")</f>
        <v>lima</v>
      </c>
      <c r="T35" s="88" t="str">
        <f>IF(T34&gt;0,CHOOSE(T34,CHOOSE(S34+1,"se","se","dua","tiga","empat","lima","enam","tujuh","delapan","sembilan"),"dua","tiga","empat","lima","enam","tujuh","delapan","sembilan"),"")</f>
        <v>enam</v>
      </c>
      <c r="U35" s="88" t="str">
        <f>IF(U34&gt;0,CHOOSE(U34,"se","dua","tiga","empat","lima","enam","tujuh","delapan","sembilan"),"")</f>
        <v>tujuh</v>
      </c>
      <c r="V35" s="89" t="str">
        <f>IF(AND(V34&gt;0,W34&lt;&gt;1),CHOOSE(V34,"satu","dua","tiga","empat","lima","enam","tujuh","delapan","sembilan"),"")</f>
        <v>satu</v>
      </c>
      <c r="W35" s="88" t="str">
        <f>IF(W34&gt;0,CHOOSE(W34,CHOOSE(V34+1,"se","se","dua","tiga","empat","lima","enam","tujuh","delapan","sembilan"),"dua","tiga","empat","lima","enam","tujuh","delapan","sembilan"),"")</f>
        <v/>
      </c>
      <c r="X35" s="88" t="str">
        <f>IF(X34&gt;0,CHOOSE(X34,"se","dua","tiga","empat","lima","enam","tujuh","delapan","sembilan"),"")</f>
        <v/>
      </c>
    </row>
    <row r="36" spans="14:24" ht="15">
      <c r="N36" s="88"/>
      <c r="O36" s="88"/>
      <c r="P36" s="88"/>
      <c r="Q36" s="88" t="str">
        <f>IF(Q34&gt;0,IF(AND(Q34=1,P34&gt;0)," belas "," puluh "),"")</f>
        <v/>
      </c>
      <c r="R36" s="88" t="str">
        <f>IF(R34&gt;0," ratus ","")</f>
        <v/>
      </c>
      <c r="S36" s="88" t="str">
        <f>IF(SUM(S34,U34)&gt;0," ribu ","")</f>
        <v xml:space="preserve"> ribu </v>
      </c>
      <c r="T36" s="88" t="str">
        <f>IF(T34&gt;0,IF(AND(T34=1,S34&gt;0)," belas "," puluh "),"")</f>
        <v xml:space="preserve"> puluh </v>
      </c>
      <c r="U36" s="88" t="str">
        <f>IF(U34&gt;0," ratus ","")</f>
        <v xml:space="preserve"> ratus </v>
      </c>
      <c r="V36" s="89" t="str">
        <f>IF(SUM(V34:X34)&gt;0," juta ","")</f>
        <v xml:space="preserve"> juta </v>
      </c>
      <c r="W36" s="88" t="str">
        <f>IF(W34&gt;0,IF(AND(W34=1,V34&gt;0)," belas "," puluh "),"")</f>
        <v/>
      </c>
      <c r="X36" s="88" t="str">
        <f>IF(X34&gt;0," ratus ","")</f>
        <v/>
      </c>
    </row>
    <row r="37" spans="14:24" ht="15">
      <c r="N37" s="88"/>
      <c r="O37" s="88"/>
      <c r="P37" s="88" t="str">
        <f>CONCATENATE(P35,P30)</f>
        <v/>
      </c>
      <c r="Q37" s="88" t="str">
        <f t="shared" ref="Q37:X37" si="12">CONCATENATE(Q35,Q36)</f>
        <v/>
      </c>
      <c r="R37" s="88" t="str">
        <f t="shared" si="12"/>
        <v/>
      </c>
      <c r="S37" s="88" t="str">
        <f t="shared" si="12"/>
        <v xml:space="preserve">lima ribu </v>
      </c>
      <c r="T37" s="88" t="str">
        <f t="shared" si="12"/>
        <v xml:space="preserve">enam puluh </v>
      </c>
      <c r="U37" s="88" t="str">
        <f t="shared" si="12"/>
        <v xml:space="preserve">tujuh ratus </v>
      </c>
      <c r="V37" s="89" t="str">
        <f t="shared" si="12"/>
        <v xml:space="preserve">satu juta </v>
      </c>
      <c r="W37" s="88" t="str">
        <f t="shared" si="12"/>
        <v/>
      </c>
      <c r="X37" s="88" t="str">
        <f t="shared" si="12"/>
        <v/>
      </c>
    </row>
    <row r="38" spans="14:24" ht="15">
      <c r="N38" s="88"/>
      <c r="O38" s="88"/>
      <c r="P38" s="88"/>
      <c r="Q38" s="88"/>
      <c r="R38" s="88"/>
      <c r="S38" s="88"/>
      <c r="T38" s="88"/>
      <c r="U38" s="88"/>
      <c r="V38" s="89"/>
      <c r="W38" s="88"/>
      <c r="X38" s="88"/>
    </row>
    <row r="39" spans="14:24" ht="15">
      <c r="N39" s="78" t="str">
        <f>PROPER(CONCATENATE(X37,W37,V37,U37,T37,S37,R37,Q37,P37,N32))</f>
        <v>Satu Juta Tujuh Ratus Enam Puluh Lima Ribu Rupiah</v>
      </c>
      <c r="O39" s="88"/>
      <c r="P39" s="88"/>
      <c r="Q39" s="88"/>
      <c r="R39" s="88"/>
      <c r="S39" s="88"/>
      <c r="T39" s="88"/>
      <c r="U39" s="88"/>
      <c r="V39" s="89"/>
      <c r="W39" s="88"/>
      <c r="X39" s="88"/>
    </row>
  </sheetData>
  <mergeCells count="21">
    <mergeCell ref="B18:C18"/>
    <mergeCell ref="B2:I2"/>
    <mergeCell ref="B3:I3"/>
    <mergeCell ref="B4:I4"/>
    <mergeCell ref="B9:C9"/>
    <mergeCell ref="B15:C16"/>
    <mergeCell ref="A6:A7"/>
    <mergeCell ref="B6:C7"/>
    <mergeCell ref="D6:D7"/>
    <mergeCell ref="E6:E7"/>
    <mergeCell ref="F6:F7"/>
    <mergeCell ref="A31:C31"/>
    <mergeCell ref="D31:F31"/>
    <mergeCell ref="H31:I31"/>
    <mergeCell ref="H25:I25"/>
    <mergeCell ref="A26:C26"/>
    <mergeCell ref="D26:F26"/>
    <mergeCell ref="H26:I26"/>
    <mergeCell ref="A30:C30"/>
    <mergeCell ref="D30:F30"/>
    <mergeCell ref="H30:I30"/>
  </mergeCells>
  <printOptions horizontalCentered="1"/>
  <pageMargins left="0.43" right="0.63" top="0.82" bottom="0.55118110236220474" header="1.7716535433070868" footer="0.74803149606299213"/>
  <pageSetup paperSize="5" scale="74" firstPageNumber="4294963191" orientation="portrait" horizontalDpi="4294967293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"/>
  <sheetViews>
    <sheetView workbookViewId="0">
      <selection activeCell="S19" sqref="S19"/>
    </sheetView>
  </sheetViews>
  <sheetFormatPr defaultRowHeight="15"/>
  <cols>
    <col min="1" max="3" width="8.42578125" style="22" customWidth="1"/>
    <col min="4" max="16384" width="9.140625" style="22"/>
  </cols>
  <sheetData/>
  <pageMargins left="0.41" right="0.70866141732283472" top="0.43307086614173229" bottom="0.49" header="0.31496062992125984" footer="0.31496062992125984"/>
  <pageSetup paperSize="9" scale="43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"/>
  <sheetViews>
    <sheetView workbookViewId="0">
      <selection activeCell="C4" sqref="C4:S159"/>
    </sheetView>
  </sheetViews>
  <sheetFormatPr defaultRowHeight="15"/>
  <sheetData/>
  <pageMargins left="0.7" right="0.7" top="0.75" bottom="0.75" header="0.3" footer="0.3"/>
  <pageSetup paperSize="9" scale="32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rab 2018</vt:lpstr>
      <vt:lpstr>AlDas </vt:lpstr>
      <vt:lpstr>Alds 2</vt:lpstr>
      <vt:lpstr>'AlDas '!Print_Area</vt:lpstr>
      <vt:lpstr>'Alds 2'!Print_Area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Windows User</cp:lastModifiedBy>
  <cp:revision/>
  <cp:lastPrinted>2021-09-07T05:38:05Z</cp:lastPrinted>
  <dcterms:created xsi:type="dcterms:W3CDTF">2012-03-21T04:38:16Z</dcterms:created>
  <dcterms:modified xsi:type="dcterms:W3CDTF">2021-09-07T05:38:11Z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