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1944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2018'!$A$2:$I$32</definedName>
  </definedNames>
  <calcPr calcId="124519"/>
</workbook>
</file>

<file path=xl/calcChain.xml><?xml version="1.0" encoding="utf-8"?>
<calcChain xmlns="http://schemas.openxmlformats.org/spreadsheetml/2006/main">
  <c r="H10" i="8"/>
  <c r="K11"/>
  <c r="H11"/>
  <c r="A11"/>
  <c r="H19"/>
  <c r="H18"/>
  <c r="G9"/>
  <c r="A10"/>
  <c r="A12" s="1"/>
  <c r="A13" s="1"/>
  <c r="A14" s="1"/>
  <c r="K10"/>
  <c r="D13" l="1"/>
  <c r="K12"/>
  <c r="H12"/>
  <c r="K9"/>
  <c r="H9"/>
  <c r="P15" l="1"/>
  <c r="Q15" s="1"/>
  <c r="R15" s="1"/>
  <c r="S15" s="1"/>
  <c r="T15" s="1"/>
  <c r="U15" s="1"/>
  <c r="V15" s="1"/>
  <c r="W15" s="1"/>
  <c r="X15" s="1"/>
  <c r="I20" l="1"/>
  <c r="K16"/>
  <c r="K14"/>
  <c r="H14"/>
  <c r="H13"/>
  <c r="I15" l="1"/>
  <c r="I21" s="1"/>
  <c r="I23" s="1"/>
  <c r="I24" s="1"/>
  <c r="N15" s="1"/>
  <c r="W16" l="1"/>
  <c r="U16"/>
  <c r="Q16"/>
  <c r="X16"/>
  <c r="V16"/>
  <c r="T16"/>
  <c r="R16"/>
  <c r="P16"/>
  <c r="P17" s="1"/>
  <c r="P18" s="1"/>
  <c r="S16"/>
  <c r="R17" l="1"/>
  <c r="R18" s="1"/>
  <c r="R19" s="1"/>
  <c r="S17"/>
  <c r="S18" s="1"/>
  <c r="V17"/>
  <c r="V18" s="1"/>
  <c r="X17"/>
  <c r="X18" s="1"/>
  <c r="X20" s="1"/>
  <c r="W17"/>
  <c r="W18" s="1"/>
  <c r="W19" s="1"/>
  <c r="T17"/>
  <c r="T18" s="1"/>
  <c r="U17"/>
  <c r="U18" s="1"/>
  <c r="Q17"/>
  <c r="Q18" s="1"/>
  <c r="R20" l="1"/>
  <c r="R21" s="1"/>
  <c r="Z17"/>
  <c r="V20"/>
  <c r="X19"/>
  <c r="X21" s="1"/>
  <c r="U19"/>
  <c r="U20"/>
  <c r="Q19"/>
  <c r="Q20"/>
  <c r="T19"/>
  <c r="T20"/>
  <c r="P19"/>
  <c r="P21" s="1"/>
  <c r="S19"/>
  <c r="S20"/>
  <c r="W20"/>
  <c r="V19"/>
  <c r="V21" l="1"/>
  <c r="W21"/>
  <c r="Q21"/>
  <c r="S21"/>
  <c r="T21"/>
  <c r="U21"/>
  <c r="N23" l="1"/>
  <c r="B24" s="1"/>
</calcChain>
</file>

<file path=xl/sharedStrings.xml><?xml version="1.0" encoding="utf-8"?>
<sst xmlns="http://schemas.openxmlformats.org/spreadsheetml/2006/main" count="58" uniqueCount="48">
  <si>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</si>
  <si>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</si>
  <si>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</si>
  <si>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</si>
  <si>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</si>
  <si>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</si>
  <si>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</si>
  <si>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</si>
  <si>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</si>
  <si>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</si>
  <si>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</si>
  <si>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</si>
  <si>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</si>
  <si>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</si>
  <si>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</si>
  <si>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</si>
  <si>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</si>
  <si>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</si>
  <si>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</si>
  <si>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</si>
  <si>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</si>
  <si>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</si>
  <si>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</si>
  <si>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</si>
  <si>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</si>
  <si>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</si>
  <si>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</si>
  <si>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</si>
  <si>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 xml:space="preserve">Steker + Stop Kontak 1 lubang Uticon </t>
  </si>
  <si>
    <t>set</t>
  </si>
  <si>
    <t>Rupiah</t>
  </si>
  <si>
    <t>Disetujui oleh :</t>
  </si>
  <si>
    <t>Kabel NYYHY Eterna 2 x 2.5 mm (1 roll = 50m)</t>
  </si>
  <si>
    <t>Pompa Submersible Karcher SP-3 350 Watt</t>
  </si>
  <si>
    <t>Float Switch JF32 Parker</t>
  </si>
  <si>
    <t>m</t>
  </si>
  <si>
    <t>Kadiv. Transmisi Distribusi</t>
  </si>
  <si>
    <t>Dedi Gusman</t>
  </si>
  <si>
    <t>PERBAIKAN SUM PUMP BAK BYPASS</t>
  </si>
  <si>
    <t>LOKASI: BOOSTER PUMP CEMARA</t>
  </si>
  <si>
    <t>- Pekerja (2 orang)</t>
  </si>
  <si>
    <t>org/hari</t>
  </si>
  <si>
    <t>btg</t>
  </si>
  <si>
    <t>Pipa PVC 1" (perbatang = 6 meter)</t>
  </si>
  <si>
    <t>Asesoris pemasangan (Elbow, lem PVC, sealtape, kabel ties, isolasi, fisher, paku klem kabel)</t>
  </si>
  <si>
    <t>Pemasangan Sumpump, instalasi elektrikal dan perpipaan</t>
  </si>
  <si>
    <t>Ali Ismail Siregar</t>
  </si>
  <si>
    <t>Medan,    April 2024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</si>
</sst>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100">
    <xf numFmtId="0" fontId="0" fillId="0" borderId="0" xfId="0"/>
    <xf numFmtId="165" fontId="18" fillId="0" borderId="0" xfId="28" applyFont="1"/>
    <xf numFmtId="0" fontId="21" fillId="0" borderId="0" xfId="0" applyFont="1" applyBorder="1"/>
    <xf numFmtId="165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 applyAlignment="1"/>
    <xf numFmtId="165" fontId="31" fillId="0" borderId="0" xfId="28" applyFont="1"/>
    <xf numFmtId="0" fontId="27" fillId="0" borderId="10" xfId="0" applyFont="1" applyBorder="1" applyAlignment="1"/>
    <xf numFmtId="165" fontId="27" fillId="0" borderId="11" xfId="28" applyFont="1" applyBorder="1" applyAlignment="1">
      <alignment horizontal="center"/>
    </xf>
    <xf numFmtId="165" fontId="27" fillId="0" borderId="11" xfId="28" applyNumberFormat="1" applyFont="1" applyBorder="1"/>
    <xf numFmtId="165" fontId="27" fillId="0" borderId="10" xfId="28" applyNumberFormat="1" applyFont="1" applyBorder="1"/>
    <xf numFmtId="165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NumberFormat="1" applyFont="1" applyBorder="1"/>
    <xf numFmtId="165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7" fillId="0" borderId="11" xfId="0" applyNumberFormat="1" applyFont="1" applyBorder="1"/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 applyAlignment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29" fillId="0" borderId="10" xfId="28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7" fillId="0" borderId="11" xfId="0" applyFont="1" applyBorder="1" applyAlignment="1">
      <alignment horizontal="right" vertical="top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5392</xdr:row>
      <xdr:rowOff>9525</xdr:rowOff>
    </xdr:from>
    <xdr:to>
      <xdr:col>1</xdr:col>
      <xdr:colOff>593435</xdr:colOff>
      <xdr:row>5392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5481</xdr:row>
      <xdr:rowOff>161925</xdr:rowOff>
    </xdr:from>
    <xdr:to>
      <xdr:col>1</xdr:col>
      <xdr:colOff>541238</xdr:colOff>
      <xdr:row>5482</xdr:row>
      <xdr:rowOff>32271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5536</xdr:row>
      <xdr:rowOff>0</xdr:rowOff>
    </xdr:from>
    <xdr:to>
      <xdr:col>1</xdr:col>
      <xdr:colOff>623534</xdr:colOff>
      <xdr:row>5536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5338</xdr:row>
      <xdr:rowOff>9525</xdr:rowOff>
    </xdr:from>
    <xdr:to>
      <xdr:col>1</xdr:col>
      <xdr:colOff>593435</xdr:colOff>
      <xdr:row>5338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5298</xdr:row>
      <xdr:rowOff>9525</xdr:rowOff>
    </xdr:from>
    <xdr:to>
      <xdr:col>1</xdr:col>
      <xdr:colOff>593435</xdr:colOff>
      <xdr:row>5298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5577</xdr:row>
      <xdr:rowOff>0</xdr:rowOff>
    </xdr:from>
    <xdr:to>
      <xdr:col>1</xdr:col>
      <xdr:colOff>474563</xdr:colOff>
      <xdr:row>5577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1085</xdr:row>
      <xdr:rowOff>180975</xdr:rowOff>
    </xdr:from>
    <xdr:to>
      <xdr:col>1</xdr:col>
      <xdr:colOff>4476750</xdr:colOff>
      <xdr:row>1088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1121</xdr:row>
      <xdr:rowOff>180975</xdr:rowOff>
    </xdr:from>
    <xdr:to>
      <xdr:col>1</xdr:col>
      <xdr:colOff>4476750</xdr:colOff>
      <xdr:row>1124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1193</xdr:row>
      <xdr:rowOff>180975</xdr:rowOff>
    </xdr:from>
    <xdr:to>
      <xdr:col>1</xdr:col>
      <xdr:colOff>4476750</xdr:colOff>
      <xdr:row>1196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1157</xdr:row>
      <xdr:rowOff>180975</xdr:rowOff>
    </xdr:from>
    <xdr:to>
      <xdr:col>1</xdr:col>
      <xdr:colOff>4476750</xdr:colOff>
      <xdr:row>1160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1232</xdr:row>
      <xdr:rowOff>72118</xdr:rowOff>
    </xdr:from>
    <xdr:to>
      <xdr:col>1</xdr:col>
      <xdr:colOff>3333751</xdr:colOff>
      <xdr:row>1233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2"/>
  <sheetViews>
    <sheetView tabSelected="1" topLeftCell="A10" zoomScale="70" zoomScaleNormal="70" workbookViewId="0">
      <selection sqref="A1:I33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9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4" ht="33.75">
      <c r="A2" s="5"/>
      <c r="B2" s="88" t="s">
        <v>20</v>
      </c>
      <c r="C2" s="88"/>
      <c r="D2" s="88"/>
      <c r="E2" s="88"/>
      <c r="F2" s="88"/>
      <c r="G2" s="88"/>
      <c r="H2" s="88"/>
      <c r="I2" s="88"/>
    </row>
    <row r="3" spans="1:24" ht="24.75" customHeight="1">
      <c r="A3" s="5"/>
      <c r="B3" s="89" t="s">
        <v>38</v>
      </c>
      <c r="C3" s="89"/>
      <c r="D3" s="89"/>
      <c r="E3" s="89"/>
      <c r="F3" s="89"/>
      <c r="G3" s="89"/>
      <c r="H3" s="89"/>
      <c r="I3" s="89"/>
    </row>
    <row r="4" spans="1:24" ht="26.25">
      <c r="A4" s="12"/>
      <c r="B4" s="90" t="s">
        <v>39</v>
      </c>
      <c r="C4" s="90"/>
      <c r="D4" s="90"/>
      <c r="E4" s="90"/>
      <c r="F4" s="90"/>
      <c r="G4" s="90"/>
      <c r="H4" s="90"/>
      <c r="I4" s="90"/>
    </row>
    <row r="5" spans="1:24" ht="15.75">
      <c r="A5" s="21"/>
      <c r="B5" s="21"/>
      <c r="C5" s="21"/>
      <c r="D5" s="21"/>
      <c r="E5" s="21"/>
      <c r="F5" s="21"/>
      <c r="G5" s="21"/>
      <c r="H5" s="21"/>
      <c r="I5" s="21"/>
    </row>
    <row r="6" spans="1:24" ht="15.75">
      <c r="A6" s="92" t="s">
        <v>0</v>
      </c>
      <c r="B6" s="94" t="s">
        <v>1</v>
      </c>
      <c r="C6" s="95"/>
      <c r="D6" s="92" t="s">
        <v>2</v>
      </c>
      <c r="E6" s="92" t="s">
        <v>3</v>
      </c>
      <c r="F6" s="92" t="s">
        <v>4</v>
      </c>
      <c r="G6" s="6" t="s">
        <v>5</v>
      </c>
      <c r="H6" s="6" t="s">
        <v>6</v>
      </c>
      <c r="I6" s="6" t="s">
        <v>7</v>
      </c>
    </row>
    <row r="7" spans="1:24" ht="15.75">
      <c r="A7" s="93"/>
      <c r="B7" s="96"/>
      <c r="C7" s="97"/>
      <c r="D7" s="93"/>
      <c r="E7" s="93"/>
      <c r="F7" s="93"/>
      <c r="G7" s="7" t="s">
        <v>8</v>
      </c>
      <c r="H7" s="7" t="s">
        <v>8</v>
      </c>
      <c r="I7" s="7" t="s">
        <v>8</v>
      </c>
    </row>
    <row r="8" spans="1:24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4" s="33" customFormat="1" ht="15.75">
      <c r="A9" s="23">
        <v>1</v>
      </c>
      <c r="B9" s="29" t="s">
        <v>32</v>
      </c>
      <c r="C9" s="18"/>
      <c r="D9" s="30">
        <v>40</v>
      </c>
      <c r="E9" s="28" t="s">
        <v>35</v>
      </c>
      <c r="F9" s="28" t="s">
        <v>10</v>
      </c>
      <c r="G9" s="31">
        <f>750000/50</f>
        <v>15000</v>
      </c>
      <c r="H9" s="31">
        <f t="shared" ref="H9:H10" si="0">+G9*D9</f>
        <v>600000</v>
      </c>
      <c r="I9" s="32"/>
      <c r="K9" s="33">
        <f>24*3*2</f>
        <v>144</v>
      </c>
      <c r="V9" s="84"/>
    </row>
    <row r="10" spans="1:24" s="33" customFormat="1" ht="15.75">
      <c r="A10" s="23">
        <f>A9+1</f>
        <v>2</v>
      </c>
      <c r="B10" s="29" t="s">
        <v>43</v>
      </c>
      <c r="C10" s="18"/>
      <c r="D10" s="30">
        <v>2</v>
      </c>
      <c r="E10" s="28" t="s">
        <v>42</v>
      </c>
      <c r="F10" s="28" t="s">
        <v>10</v>
      </c>
      <c r="G10" s="31">
        <v>63000</v>
      </c>
      <c r="H10" s="31">
        <f t="shared" si="0"/>
        <v>126000</v>
      </c>
      <c r="I10" s="32"/>
      <c r="K10" s="33">
        <f>24*3*2</f>
        <v>144</v>
      </c>
      <c r="V10" s="84"/>
    </row>
    <row r="11" spans="1:24" s="33" customFormat="1" ht="15.75">
      <c r="A11" s="23">
        <f>A10+1</f>
        <v>3</v>
      </c>
      <c r="B11" s="29" t="s">
        <v>34</v>
      </c>
      <c r="C11" s="18"/>
      <c r="D11" s="30">
        <v>1</v>
      </c>
      <c r="E11" s="28" t="s">
        <v>21</v>
      </c>
      <c r="F11" s="28" t="s">
        <v>10</v>
      </c>
      <c r="G11" s="31">
        <v>675000</v>
      </c>
      <c r="H11" s="31">
        <f t="shared" ref="H11" si="1">+G11*D11</f>
        <v>675000</v>
      </c>
      <c r="I11" s="32"/>
      <c r="K11" s="33">
        <f>24*3*2</f>
        <v>144</v>
      </c>
      <c r="V11" s="84"/>
    </row>
    <row r="12" spans="1:24" s="33" customFormat="1" ht="15.75">
      <c r="A12" s="23">
        <f>A10+1</f>
        <v>3</v>
      </c>
      <c r="B12" s="29" t="s">
        <v>33</v>
      </c>
      <c r="C12" s="18"/>
      <c r="D12" s="30">
        <v>1</v>
      </c>
      <c r="E12" s="28" t="s">
        <v>21</v>
      </c>
      <c r="F12" s="28" t="s">
        <v>10</v>
      </c>
      <c r="G12" s="31">
        <v>1750000</v>
      </c>
      <c r="H12" s="31">
        <f t="shared" ref="H12" si="2">+G12*D12</f>
        <v>1750000</v>
      </c>
      <c r="I12" s="32"/>
      <c r="K12" s="33">
        <f t="shared" ref="K12" si="3">24*3*2</f>
        <v>144</v>
      </c>
      <c r="V12" s="84"/>
    </row>
    <row r="13" spans="1:24" s="33" customFormat="1" ht="15.75">
      <c r="A13" s="23">
        <f t="shared" ref="A13:A14" si="4">A12+1</f>
        <v>4</v>
      </c>
      <c r="B13" s="29" t="s">
        <v>28</v>
      </c>
      <c r="C13" s="18"/>
      <c r="D13" s="30">
        <f>+D12</f>
        <v>1</v>
      </c>
      <c r="E13" s="28" t="s">
        <v>29</v>
      </c>
      <c r="F13" s="28" t="s">
        <v>10</v>
      </c>
      <c r="G13" s="31">
        <v>20000</v>
      </c>
      <c r="H13" s="31">
        <f>G13*D13</f>
        <v>20000</v>
      </c>
      <c r="I13" s="32"/>
      <c r="V13" s="84"/>
    </row>
    <row r="14" spans="1:24" s="27" customFormat="1" ht="50.25" customHeight="1">
      <c r="A14" s="23">
        <f t="shared" si="4"/>
        <v>5</v>
      </c>
      <c r="B14" s="91" t="s">
        <v>44</v>
      </c>
      <c r="C14" s="87"/>
      <c r="D14" s="24">
        <v>1</v>
      </c>
      <c r="E14" s="23" t="s">
        <v>19</v>
      </c>
      <c r="F14" s="23" t="s">
        <v>10</v>
      </c>
      <c r="G14" s="25">
        <v>300000</v>
      </c>
      <c r="H14" s="25">
        <f t="shared" ref="H14" si="5">+G14*D14</f>
        <v>300000</v>
      </c>
      <c r="I14" s="26"/>
      <c r="K14" s="27">
        <f>24*3*2</f>
        <v>144</v>
      </c>
      <c r="V14" s="83"/>
    </row>
    <row r="15" spans="1:24" s="33" customFormat="1" ht="19.5" customHeight="1">
      <c r="A15" s="34"/>
      <c r="B15" s="75"/>
      <c r="C15" s="76"/>
      <c r="D15" s="35"/>
      <c r="E15" s="28"/>
      <c r="F15" s="28"/>
      <c r="G15" s="36"/>
      <c r="H15" s="37"/>
      <c r="I15" s="38">
        <f>SUM(H9:H15)</f>
        <v>3471000</v>
      </c>
      <c r="N15" s="77">
        <f>I24</f>
        <v>3849000</v>
      </c>
      <c r="O15" s="78">
        <v>1</v>
      </c>
      <c r="P15" s="78">
        <f>+O15*10</f>
        <v>10</v>
      </c>
      <c r="Q15" s="78">
        <f t="shared" ref="Q15:X15" si="6">+P15*10</f>
        <v>100</v>
      </c>
      <c r="R15" s="78">
        <f t="shared" si="6"/>
        <v>1000</v>
      </c>
      <c r="S15" s="78">
        <f t="shared" si="6"/>
        <v>10000</v>
      </c>
      <c r="T15" s="78">
        <f t="shared" si="6"/>
        <v>100000</v>
      </c>
      <c r="U15" s="78">
        <f t="shared" si="6"/>
        <v>1000000</v>
      </c>
      <c r="V15" s="81">
        <f t="shared" si="6"/>
        <v>10000000</v>
      </c>
      <c r="W15" s="81">
        <f t="shared" si="6"/>
        <v>100000000</v>
      </c>
      <c r="X15" s="78">
        <f t="shared" si="6"/>
        <v>1000000000</v>
      </c>
    </row>
    <row r="16" spans="1:24" s="33" customFormat="1" ht="15.75">
      <c r="A16" s="39" t="s">
        <v>11</v>
      </c>
      <c r="B16" s="40" t="s">
        <v>12</v>
      </c>
      <c r="C16" s="19"/>
      <c r="D16" s="41"/>
      <c r="E16" s="42"/>
      <c r="F16" s="42"/>
      <c r="G16" s="43"/>
      <c r="H16" s="36"/>
      <c r="I16" s="44"/>
      <c r="K16" s="33">
        <f>21*3*2</f>
        <v>126</v>
      </c>
      <c r="N16" s="79" t="s">
        <v>30</v>
      </c>
      <c r="O16" s="78">
        <v>0</v>
      </c>
      <c r="P16" s="80">
        <f>MOD(N15,P15)</f>
        <v>0</v>
      </c>
      <c r="Q16" s="80">
        <f>MOD(N15,Q15)</f>
        <v>0</v>
      </c>
      <c r="R16" s="80">
        <f>MOD(N15,R15)</f>
        <v>0</v>
      </c>
      <c r="S16" s="80">
        <f>MOD(N15,S15)</f>
        <v>9000</v>
      </c>
      <c r="T16" s="80">
        <f>MOD(N15,T15)</f>
        <v>49000</v>
      </c>
      <c r="U16" s="80">
        <f>MOD(N15,U15)</f>
        <v>849000</v>
      </c>
      <c r="V16" s="81">
        <f>MOD(N15,V15)</f>
        <v>3849000</v>
      </c>
      <c r="W16" s="80">
        <f>MOD(N15,W15)</f>
        <v>3849000</v>
      </c>
      <c r="X16" s="80">
        <f>MOD(N15,X15)</f>
        <v>3849000</v>
      </c>
    </row>
    <row r="17" spans="1:26" s="33" customFormat="1" ht="35.25" customHeight="1">
      <c r="A17" s="85">
        <v>1</v>
      </c>
      <c r="B17" s="91" t="s">
        <v>45</v>
      </c>
      <c r="C17" s="87"/>
      <c r="D17" s="30"/>
      <c r="E17" s="28"/>
      <c r="F17" s="28"/>
      <c r="G17" s="46"/>
      <c r="H17" s="46"/>
      <c r="I17" s="47"/>
      <c r="N17" s="78"/>
      <c r="O17" s="78"/>
      <c r="P17" s="78">
        <f t="shared" ref="P17:U17" si="7">+P16-O16</f>
        <v>0</v>
      </c>
      <c r="Q17" s="78">
        <f t="shared" si="7"/>
        <v>0</v>
      </c>
      <c r="R17" s="78">
        <f t="shared" si="7"/>
        <v>0</v>
      </c>
      <c r="S17" s="78">
        <f t="shared" si="7"/>
        <v>9000</v>
      </c>
      <c r="T17" s="78">
        <f t="shared" si="7"/>
        <v>40000</v>
      </c>
      <c r="U17" s="78">
        <f t="shared" si="7"/>
        <v>800000</v>
      </c>
      <c r="V17" s="81">
        <f>+V16-U16</f>
        <v>3000000</v>
      </c>
      <c r="W17" s="78">
        <f t="shared" ref="W17:X17" si="8">+W16-V16</f>
        <v>0</v>
      </c>
      <c r="X17" s="78">
        <f t="shared" si="8"/>
        <v>0</v>
      </c>
      <c r="Z17" s="33">
        <f>SUM(V18:X18)</f>
        <v>3</v>
      </c>
    </row>
    <row r="18" spans="1:26" s="33" customFormat="1" ht="15.75" customHeight="1">
      <c r="A18" s="45"/>
      <c r="B18" s="86" t="s">
        <v>27</v>
      </c>
      <c r="C18" s="87"/>
      <c r="D18" s="30">
        <v>1</v>
      </c>
      <c r="E18" s="28" t="s">
        <v>41</v>
      </c>
      <c r="F18" s="28" t="s">
        <v>26</v>
      </c>
      <c r="G18" s="46">
        <v>170000</v>
      </c>
      <c r="H18" s="46">
        <f>G18*D18</f>
        <v>170000</v>
      </c>
      <c r="I18" s="47"/>
      <c r="N18" s="78"/>
      <c r="O18" s="78"/>
      <c r="P18" s="78">
        <f t="shared" ref="P18:U18" si="9">+P17*10/P15</f>
        <v>0</v>
      </c>
      <c r="Q18" s="78">
        <f t="shared" si="9"/>
        <v>0</v>
      </c>
      <c r="R18" s="78">
        <f t="shared" si="9"/>
        <v>0</v>
      </c>
      <c r="S18" s="78">
        <f t="shared" si="9"/>
        <v>9</v>
      </c>
      <c r="T18" s="78">
        <f t="shared" si="9"/>
        <v>4</v>
      </c>
      <c r="U18" s="78">
        <f t="shared" si="9"/>
        <v>8</v>
      </c>
      <c r="V18" s="81">
        <f>+V17*10/V15</f>
        <v>3</v>
      </c>
      <c r="W18" s="78">
        <f t="shared" ref="W18:X18" si="10">+W17*10/W15</f>
        <v>0</v>
      </c>
      <c r="X18" s="78">
        <f t="shared" si="10"/>
        <v>0</v>
      </c>
    </row>
    <row r="19" spans="1:26" s="33" customFormat="1" ht="15.75" customHeight="1">
      <c r="A19" s="45"/>
      <c r="B19" s="86" t="s">
        <v>40</v>
      </c>
      <c r="C19" s="87"/>
      <c r="D19" s="30">
        <v>2</v>
      </c>
      <c r="E19" s="28" t="s">
        <v>41</v>
      </c>
      <c r="F19" s="28" t="s">
        <v>26</v>
      </c>
      <c r="G19" s="46">
        <v>104000</v>
      </c>
      <c r="H19" s="46">
        <f>G19*D19</f>
        <v>208000</v>
      </c>
      <c r="I19" s="47"/>
      <c r="N19" s="78"/>
      <c r="O19" s="78"/>
      <c r="P19" s="78" t="str">
        <f>IF(AND(P18&gt;0,Q18&lt;&gt;1),CHOOSE(P18,"satu","dua","tiga","empat","lima","enam","tujuh","delapan","sembilan"),"")</f>
        <v/>
      </c>
      <c r="Q19" s="78" t="str">
        <f>IF(Q18&gt;0,CHOOSE(Q18,CHOOSE(P18+1,"se","se","dua","tiga","empat","lima","enam","tujuh","delapan","sembilan"),"dua","tiga","empat","lima","enam","tujuh","delapan","sembilan"),"")</f>
        <v/>
      </c>
      <c r="R19" s="78" t="str">
        <f>IF(R18&gt;0,CHOOSE(R18,"se","dua","tiga","empat","lima","enam","tujuh","delapan","sembilan"),"")</f>
        <v/>
      </c>
      <c r="S19" s="78" t="str">
        <f>IF(AND(S18&gt;0,T18&lt;&gt;1),CHOOSE(S18,"satu","dua","tiga","empat","lima","enam","tujuh","delapan","sembilan"),"")</f>
        <v>sembilan</v>
      </c>
      <c r="T19" s="78" t="str">
        <f>IF(T18&gt;0,CHOOSE(T18,CHOOSE(S18+1,"se","se","dua","tiga","empat","lima","enam","tujuh","delapan","sembilan"),"dua","tiga","empat","lima","enam","tujuh","delapan","sembilan"),"")</f>
        <v>empat</v>
      </c>
      <c r="U19" s="78" t="str">
        <f>IF(U18&gt;0,CHOOSE(U18,"se","dua","tiga","empat","lima","enam","tujuh","delapan","sembilan"),"")</f>
        <v>delapan</v>
      </c>
      <c r="V19" s="81" t="str">
        <f>IF(AND(V18&gt;0,W18&lt;&gt;1),CHOOSE(V18,"satu","dua","tiga","empat","lima","enam","tujuh","delapan","sembilan"),"")</f>
        <v>tiga</v>
      </c>
      <c r="W19" s="78" t="str">
        <f>IF(W18&gt;0,CHOOSE(W18,CHOOSE(V18+1,"se","se","dua","tiga","empat","lima","enam","tujuh","delapan","sembilan"),"dua","tiga","empat","lima","enam","tujuh","delapan","sembilan"),"")</f>
        <v/>
      </c>
      <c r="X19" s="78" t="str">
        <f>IF(X18&gt;0,CHOOSE(X18,"se","dua","tiga","empat","lima","enam","tujuh","delapan","sembilan"),"")</f>
        <v/>
      </c>
    </row>
    <row r="20" spans="1:26" s="33" customFormat="1" ht="15.75">
      <c r="A20" s="45"/>
      <c r="B20" s="75"/>
      <c r="C20" s="76"/>
      <c r="D20" s="31"/>
      <c r="E20" s="28"/>
      <c r="F20" s="28"/>
      <c r="G20" s="46"/>
      <c r="H20" s="46"/>
      <c r="I20" s="48">
        <f>SUM(H18:H19)</f>
        <v>378000</v>
      </c>
      <c r="N20" s="78"/>
      <c r="O20" s="78"/>
      <c r="P20" s="78"/>
      <c r="Q20" s="78" t="str">
        <f>IF(Q18&gt;0,IF(AND(Q18=1,P18&gt;0)," belas "," puluh "),"")</f>
        <v/>
      </c>
      <c r="R20" s="78" t="str">
        <f>IF(R18&gt;0," ratus ","")</f>
        <v/>
      </c>
      <c r="S20" s="78" t="str">
        <f>IF(SUM(S18,U18)&gt;0," ribu ","")</f>
        <v xml:space="preserve"> ribu </v>
      </c>
      <c r="T20" s="78" t="str">
        <f>IF(T18&gt;0,IF(AND(T18=1,S18&gt;0)," belas "," puluh "),"")</f>
        <v xml:space="preserve"> puluh </v>
      </c>
      <c r="U20" s="78" t="str">
        <f>IF(U18&gt;0," ratus ","")</f>
        <v xml:space="preserve"> ratus </v>
      </c>
      <c r="V20" s="81" t="str">
        <f>IF(SUM(V18:X18)&gt;0," juta ","")</f>
        <v xml:space="preserve"> juta </v>
      </c>
      <c r="W20" s="78" t="str">
        <f>IF(W18&gt;0,IF(AND(W18=1,V18&gt;0)," belas "," puluh "),"")</f>
        <v/>
      </c>
      <c r="X20" s="78" t="str">
        <f>IF(X18&gt;0," ratus ","")</f>
        <v/>
      </c>
    </row>
    <row r="21" spans="1:26" s="33" customFormat="1" ht="15.75">
      <c r="A21" s="49"/>
      <c r="B21" s="50"/>
      <c r="C21" s="50"/>
      <c r="D21" s="51"/>
      <c r="E21" s="52"/>
      <c r="F21" s="53"/>
      <c r="G21" s="53" t="s">
        <v>13</v>
      </c>
      <c r="H21" s="54"/>
      <c r="I21" s="55">
        <f>I15+I20</f>
        <v>3849000</v>
      </c>
      <c r="N21" s="78"/>
      <c r="O21" s="78"/>
      <c r="P21" s="78" t="str">
        <f>CONCATENATE(P19,P14)</f>
        <v/>
      </c>
      <c r="Q21" s="78" t="str">
        <f t="shared" ref="Q21:X21" si="11">CONCATENATE(Q19,Q20)</f>
        <v/>
      </c>
      <c r="R21" s="78" t="str">
        <f t="shared" si="11"/>
        <v/>
      </c>
      <c r="S21" s="78" t="str">
        <f t="shared" si="11"/>
        <v xml:space="preserve">sembilan ribu </v>
      </c>
      <c r="T21" s="78" t="str">
        <f t="shared" si="11"/>
        <v xml:space="preserve">empat puluh </v>
      </c>
      <c r="U21" s="78" t="str">
        <f t="shared" si="11"/>
        <v xml:space="preserve">delapan ratus </v>
      </c>
      <c r="V21" s="81" t="str">
        <f t="shared" si="11"/>
        <v xml:space="preserve">tiga juta </v>
      </c>
      <c r="W21" s="78" t="str">
        <f t="shared" si="11"/>
        <v/>
      </c>
      <c r="X21" s="78" t="str">
        <f t="shared" si="11"/>
        <v/>
      </c>
    </row>
    <row r="22" spans="1:26" s="33" customFormat="1" ht="15.75">
      <c r="A22" s="17"/>
      <c r="B22" s="56"/>
      <c r="C22" s="56"/>
      <c r="D22" s="57"/>
      <c r="E22" s="57"/>
      <c r="F22" s="58"/>
      <c r="G22" s="59"/>
      <c r="H22" s="60"/>
      <c r="I22" s="61"/>
      <c r="N22" s="78"/>
      <c r="O22" s="78"/>
      <c r="P22" s="78"/>
      <c r="Q22" s="78"/>
      <c r="R22" s="78"/>
      <c r="S22" s="78"/>
      <c r="T22" s="78"/>
      <c r="U22" s="78"/>
      <c r="V22" s="81"/>
      <c r="W22" s="78"/>
      <c r="X22" s="78"/>
    </row>
    <row r="23" spans="1:26" s="33" customFormat="1" ht="15.75">
      <c r="A23" s="62"/>
      <c r="B23" s="63" t="s">
        <v>23</v>
      </c>
      <c r="C23" s="63"/>
      <c r="D23" s="64"/>
      <c r="E23" s="63"/>
      <c r="F23" s="63"/>
      <c r="G23" s="65"/>
      <c r="H23" s="66" t="s">
        <v>14</v>
      </c>
      <c r="I23" s="67">
        <f>I21</f>
        <v>3849000</v>
      </c>
      <c r="N23" s="79" t="str">
        <f>PROPER(CONCATENATE(X21,W21,V21,U21,T21,S21,R21,Q21,P21,N16))</f>
        <v>Tiga Juta Delapan Ratus Empat Puluh Sembilan Ribu Rupiah</v>
      </c>
      <c r="O23" s="78"/>
      <c r="P23" s="78"/>
      <c r="Q23" s="78"/>
      <c r="R23" s="78"/>
      <c r="S23" s="78"/>
      <c r="T23" s="78"/>
      <c r="U23" s="78"/>
      <c r="V23" s="81"/>
      <c r="W23" s="78"/>
      <c r="X23" s="78"/>
    </row>
    <row r="24" spans="1:26" s="33" customFormat="1" ht="15.75">
      <c r="A24" s="68"/>
      <c r="B24" s="69" t="str">
        <f>N23</f>
        <v>Tiga Juta Delapan Ratus Empat Puluh Sembilan Ribu Rupiah</v>
      </c>
      <c r="C24" s="70"/>
      <c r="D24" s="71"/>
      <c r="E24" s="72"/>
      <c r="F24" s="72"/>
      <c r="G24" s="73"/>
      <c r="H24" s="74" t="s">
        <v>15</v>
      </c>
      <c r="I24" s="48">
        <f>ROUND(I23,-3)</f>
        <v>3849000</v>
      </c>
      <c r="V24" s="84"/>
    </row>
    <row r="25" spans="1:26" ht="15.75">
      <c r="A25" s="2"/>
      <c r="B25" s="2"/>
      <c r="C25" s="2"/>
      <c r="D25" s="11"/>
      <c r="E25" s="2"/>
      <c r="F25" s="2"/>
      <c r="G25" s="2"/>
      <c r="H25" s="2"/>
      <c r="I25" s="3"/>
    </row>
    <row r="26" spans="1:26" ht="15.75">
      <c r="A26" s="4"/>
      <c r="B26" s="4"/>
      <c r="C26" s="4"/>
      <c r="D26" s="20"/>
      <c r="E26" s="4"/>
      <c r="F26" s="4"/>
      <c r="G26" s="4"/>
      <c r="H26" s="98" t="s">
        <v>47</v>
      </c>
      <c r="I26" s="98"/>
    </row>
    <row r="27" spans="1:26" ht="15.75">
      <c r="A27" s="98" t="s">
        <v>16</v>
      </c>
      <c r="B27" s="98"/>
      <c r="C27" s="98"/>
      <c r="D27" s="98" t="s">
        <v>31</v>
      </c>
      <c r="E27" s="98"/>
      <c r="F27" s="98"/>
      <c r="G27" s="4"/>
      <c r="H27" s="98" t="s">
        <v>17</v>
      </c>
      <c r="I27" s="98"/>
    </row>
    <row r="28" spans="1:26" ht="15.75">
      <c r="A28" s="4"/>
      <c r="B28" s="4"/>
      <c r="C28" s="4"/>
      <c r="D28" s="20"/>
      <c r="E28" s="4"/>
      <c r="F28" s="4"/>
      <c r="G28" s="4"/>
      <c r="H28" s="4"/>
      <c r="I28" s="4"/>
    </row>
    <row r="29" spans="1:26" ht="15.75">
      <c r="A29" s="4"/>
      <c r="B29" s="4"/>
      <c r="C29" s="4"/>
      <c r="D29" s="20"/>
      <c r="E29" s="4"/>
      <c r="F29" s="4"/>
      <c r="G29" s="4"/>
      <c r="H29" s="4"/>
      <c r="I29" s="4"/>
    </row>
    <row r="30" spans="1:26" ht="15.75">
      <c r="A30" s="4"/>
      <c r="B30" s="4"/>
      <c r="C30" s="4"/>
      <c r="D30" s="20"/>
      <c r="E30" s="4"/>
      <c r="F30" s="4"/>
      <c r="G30" s="4"/>
      <c r="H30" s="4"/>
      <c r="I30" s="4"/>
    </row>
    <row r="31" spans="1:26" ht="15.75">
      <c r="A31" s="99" t="s">
        <v>46</v>
      </c>
      <c r="B31" s="99"/>
      <c r="C31" s="99"/>
      <c r="D31" s="99" t="s">
        <v>37</v>
      </c>
      <c r="E31" s="99"/>
      <c r="F31" s="99"/>
      <c r="G31" s="4"/>
      <c r="H31" s="99" t="s">
        <v>25</v>
      </c>
      <c r="I31" s="99"/>
    </row>
    <row r="32" spans="1:26" ht="15.75">
      <c r="A32" s="98" t="s">
        <v>24</v>
      </c>
      <c r="B32" s="98"/>
      <c r="C32" s="98"/>
      <c r="D32" s="98" t="s">
        <v>36</v>
      </c>
      <c r="E32" s="98"/>
      <c r="F32" s="98"/>
      <c r="G32" s="4"/>
      <c r="H32" s="98" t="s">
        <v>18</v>
      </c>
      <c r="I32" s="98"/>
    </row>
  </sheetData>
  <mergeCells count="22">
    <mergeCell ref="A32:C32"/>
    <mergeCell ref="D32:F32"/>
    <mergeCell ref="H32:I32"/>
    <mergeCell ref="H26:I26"/>
    <mergeCell ref="A27:C27"/>
    <mergeCell ref="D27:F27"/>
    <mergeCell ref="H27:I27"/>
    <mergeCell ref="A31:C31"/>
    <mergeCell ref="D31:F31"/>
    <mergeCell ref="H31:I31"/>
    <mergeCell ref="A6:A7"/>
    <mergeCell ref="B6:C7"/>
    <mergeCell ref="D6:D7"/>
    <mergeCell ref="E6:E7"/>
    <mergeCell ref="F6:F7"/>
    <mergeCell ref="B18:C18"/>
    <mergeCell ref="B19:C19"/>
    <mergeCell ref="B2:I2"/>
    <mergeCell ref="B3:I3"/>
    <mergeCell ref="B4:I4"/>
    <mergeCell ref="B17:C17"/>
    <mergeCell ref="B14:C14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6" workbookViewId="0">
      <selection activeCell="S19" sqref="S19"/>
    </sheetView>
  </sheetViews>
  <sheetFormatPr defaultColWidth="9.140625"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2024-04-25T08:06:25Z</cp:lastPrinted>
  <dcterms:created xsi:type="dcterms:W3CDTF">2012-03-21T04:38:16Z</dcterms:created>
  <dcterms:modified xsi:type="dcterms:W3CDTF">2024-04-25T08:06:57Z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