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K10" i="8"/>
  <c r="H14" l="1"/>
  <c r="I15" s="1"/>
  <c r="AC16"/>
  <c r="AD16" s="1"/>
  <c r="AE16" s="1"/>
  <c r="H9"/>
  <c r="AF16" l="1"/>
  <c r="K13"/>
  <c r="K11"/>
  <c r="H11"/>
  <c r="M9"/>
  <c r="AG16" l="1"/>
  <c r="I12"/>
  <c r="I16" s="1"/>
  <c r="I18" s="1"/>
  <c r="I19" s="1"/>
  <c r="AA16" s="1"/>
  <c r="AC17" l="1"/>
  <c r="AC18" s="1"/>
  <c r="AC19" s="1"/>
  <c r="AD17"/>
  <c r="AE17"/>
  <c r="AF17"/>
  <c r="AG17"/>
  <c r="AH16"/>
  <c r="AE18" l="1"/>
  <c r="AE19" s="1"/>
  <c r="AE20" s="1"/>
  <c r="AF18"/>
  <c r="AF19" s="1"/>
  <c r="AG18"/>
  <c r="AG19" s="1"/>
  <c r="AD18"/>
  <c r="AD19" s="1"/>
  <c r="AC20" s="1"/>
  <c r="AC22" s="1"/>
  <c r="AH17"/>
  <c r="AH18" s="1"/>
  <c r="AH19" s="1"/>
  <c r="AI16"/>
  <c r="AG20" l="1"/>
  <c r="AF20"/>
  <c r="AE21"/>
  <c r="AE22" s="1"/>
  <c r="AG21"/>
  <c r="AD21"/>
  <c r="AD20"/>
  <c r="AH21"/>
  <c r="AH20"/>
  <c r="AF21"/>
  <c r="AI17"/>
  <c r="AI18" s="1"/>
  <c r="AI19" s="1"/>
  <c r="AJ16"/>
  <c r="AG22" l="1"/>
  <c r="AF22"/>
  <c r="AD22"/>
  <c r="AJ17"/>
  <c r="AJ18" s="1"/>
  <c r="AJ19" s="1"/>
  <c r="AI20" s="1"/>
  <c r="AK16"/>
  <c r="AK17" s="1"/>
  <c r="AH22"/>
  <c r="AJ21" l="1"/>
  <c r="AJ20"/>
  <c r="AK18"/>
  <c r="AK19" s="1"/>
  <c r="AK21" l="1"/>
  <c r="AK20"/>
  <c r="AI21"/>
  <c r="AI22" s="1"/>
  <c r="AJ22"/>
  <c r="AK22" l="1"/>
  <c r="AA24" s="1"/>
  <c r="B19" s="1"/>
</calcChain>
</file>

<file path=xl/sharedStrings.xml><?xml version="1.0" encoding="utf-8"?>
<sst xmlns="http://schemas.openxmlformats.org/spreadsheetml/2006/main" count="42" uniqueCount="38">
  <si>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</si>
  <si>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</si>
  <si>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</si>
  <si>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</si>
  <si>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</si>
  <si>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</si>
  <si>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</si>
  <si>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</si>
  <si>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</si>
  <si>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</si>
  <si>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</si>
  <si>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</si>
  <si>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</si>
  <si>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</si>
  <si>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</si>
  <si>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</si>
  <si>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</si>
  <si>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</si>
  <si>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</si>
  <si>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</si>
  <si>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</si>
  <si>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</si>
  <si>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</si>
  <si>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</si>
  <si>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</si>
  <si>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</si>
  <si>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</si>
  <si>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Rupiah</t>
  </si>
  <si>
    <t>Asesoris pemasangan (sealtape, kabel ties, kabel, lem pipa, paku klem kabel)</t>
  </si>
  <si>
    <t>Unit</t>
  </si>
  <si>
    <t>Pemasangan sensor pada perpipaan, setting dan kalibrasi</t>
  </si>
  <si>
    <t>Kadiv. Transmisi Distribusi</t>
  </si>
  <si>
    <t xml:space="preserve">Pressure Sensor, Cerabar E+H
Range 0-10 Bar 4-20 mA                                                                  
Cerabar PMP11-AA1L1PBWBJ
</t>
  </si>
  <si>
    <t>Dedi Gusman</t>
  </si>
  <si>
    <t>PERBAIKAN PRESSURE SENSOR JALUR INLET</t>
  </si>
  <si>
    <t>LOKASI: BOOSTER PUMP CEMARA</t>
  </si>
  <si>
    <t>Medan,            Maret 2024</t>
  </si>
  <si>
    <t>Ali Ismail Siregar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</si>
</sst>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164" fontId="33" fillId="0" borderId="0" applyFont="0" applyFill="0" applyBorder="0" applyAlignment="0" applyProtection="0"/>
  </cellStyleXfs>
  <cellXfs count="94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165" fontId="18" fillId="0" borderId="13" xfId="0" applyNumberFormat="1" applyFont="1" applyBorder="1"/>
    <xf numFmtId="165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165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165" fontId="17" fillId="0" borderId="0" xfId="28" applyFont="1" applyAlignment="1">
      <alignment horizontal="center"/>
    </xf>
    <xf numFmtId="0" fontId="26" fillId="0" borderId="16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6" fontId="26" fillId="0" borderId="11" xfId="28" applyNumberFormat="1" applyFont="1" applyBorder="1" applyAlignment="1">
      <alignment horizontal="center" vertical="top"/>
    </xf>
    <xf numFmtId="43" fontId="26" fillId="0" borderId="11" xfId="28" applyNumberFormat="1" applyFont="1" applyBorder="1" applyAlignment="1">
      <alignment horizontal="center" vertical="top"/>
    </xf>
    <xf numFmtId="165" fontId="26" fillId="0" borderId="11" xfId="0" applyNumberFormat="1" applyFont="1" applyBorder="1" applyAlignment="1">
      <alignment vertical="top"/>
    </xf>
    <xf numFmtId="165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43" fontId="26" fillId="0" borderId="11" xfId="28" applyNumberFormat="1" applyFont="1" applyBorder="1" applyAlignment="1">
      <alignment horizontal="center"/>
    </xf>
    <xf numFmtId="165" fontId="30" fillId="0" borderId="0" xfId="28" applyFont="1"/>
    <xf numFmtId="0" fontId="26" fillId="0" borderId="10" xfId="0" applyFont="1" applyBorder="1" applyAlignment="1"/>
    <xf numFmtId="165" fontId="26" fillId="0" borderId="11" xfId="28" applyFont="1" applyBorder="1" applyAlignment="1">
      <alignment horizontal="center"/>
    </xf>
    <xf numFmtId="165" fontId="26" fillId="0" borderId="11" xfId="28" applyNumberFormat="1" applyFont="1" applyBorder="1"/>
    <xf numFmtId="165" fontId="26" fillId="0" borderId="10" xfId="28" applyNumberFormat="1" applyFont="1" applyBorder="1"/>
    <xf numFmtId="165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165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5" fontId="26" fillId="0" borderId="13" xfId="28" applyNumberFormat="1" applyFont="1" applyBorder="1"/>
    <xf numFmtId="165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43" fontId="26" fillId="0" borderId="11" xfId="28" applyNumberFormat="1" applyFont="1" applyBorder="1" applyAlignment="1">
      <alignment horizontal="right"/>
    </xf>
    <xf numFmtId="165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43" fontId="26" fillId="0" borderId="12" xfId="28" applyNumberFormat="1" applyFont="1" applyBorder="1" applyAlignment="1">
      <alignment horizontal="center"/>
    </xf>
    <xf numFmtId="165" fontId="26" fillId="0" borderId="12" xfId="28" applyFont="1" applyBorder="1" applyAlignment="1">
      <alignment horizontal="left"/>
    </xf>
    <xf numFmtId="165" fontId="26" fillId="0" borderId="12" xfId="28" applyFont="1" applyBorder="1" applyAlignment="1">
      <alignment horizontal="right"/>
    </xf>
    <xf numFmtId="43" fontId="28" fillId="0" borderId="13" xfId="28" applyNumberFormat="1" applyFont="1" applyBorder="1" applyAlignment="1">
      <alignment horizontal="right"/>
    </xf>
    <xf numFmtId="165" fontId="28" fillId="0" borderId="11" xfId="0" applyNumberFormat="1" applyFont="1" applyBorder="1"/>
    <xf numFmtId="0" fontId="26" fillId="0" borderId="17" xfId="0" applyFont="1" applyBorder="1" applyAlignment="1"/>
    <xf numFmtId="165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165" fontId="26" fillId="0" borderId="17" xfId="28" applyFont="1" applyBorder="1" applyAlignment="1">
      <alignment horizontal="right"/>
    </xf>
    <xf numFmtId="165" fontId="27" fillId="0" borderId="10" xfId="0" applyNumberFormat="1" applyFont="1" applyBorder="1"/>
    <xf numFmtId="165" fontId="28" fillId="0" borderId="10" xfId="28" applyFont="1" applyBorder="1"/>
    <xf numFmtId="165" fontId="31" fillId="0" borderId="14" xfId="28" applyFont="1" applyBorder="1" applyAlignment="1">
      <alignment vertical="center"/>
    </xf>
    <xf numFmtId="165" fontId="31" fillId="0" borderId="12" xfId="28" applyFont="1" applyBorder="1" applyAlignment="1">
      <alignment vertical="center"/>
    </xf>
    <xf numFmtId="165" fontId="31" fillId="0" borderId="12" xfId="28" applyFont="1" applyBorder="1" applyAlignment="1">
      <alignment horizontal="center" vertical="center"/>
    </xf>
    <xf numFmtId="165" fontId="31" fillId="0" borderId="15" xfId="28" applyFont="1" applyBorder="1" applyAlignment="1">
      <alignment vertical="center"/>
    </xf>
    <xf numFmtId="0" fontId="28" fillId="0" borderId="13" xfId="0" applyFont="1" applyBorder="1"/>
    <xf numFmtId="165" fontId="28" fillId="0" borderId="13" xfId="0" applyNumberFormat="1" applyFont="1" applyBorder="1"/>
    <xf numFmtId="165" fontId="31" fillId="0" borderId="16" xfId="28" applyFont="1" applyBorder="1" applyAlignment="1">
      <alignment vertical="center"/>
    </xf>
    <xf numFmtId="165" fontId="32" fillId="0" borderId="17" xfId="28" applyFont="1" applyBorder="1" applyAlignment="1">
      <alignment horizontal="left" vertical="center"/>
    </xf>
    <xf numFmtId="165" fontId="32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vertical="center"/>
    </xf>
    <xf numFmtId="165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43" fontId="26" fillId="0" borderId="11" xfId="28" applyNumberFormat="1" applyFont="1" applyBorder="1" applyAlignment="1">
      <alignment horizontal="right" vertical="top"/>
    </xf>
    <xf numFmtId="164" fontId="34" fillId="0" borderId="0" xfId="44" applyFont="1"/>
    <xf numFmtId="0" fontId="34" fillId="0" borderId="0" xfId="0" applyFont="1"/>
    <xf numFmtId="164" fontId="0" fillId="0" borderId="0" xfId="0" applyNumberFormat="1"/>
    <xf numFmtId="0" fontId="26" fillId="0" borderId="11" xfId="0" applyFont="1" applyBorder="1" applyAlignment="1">
      <alignment horizontal="center" vertical="center"/>
    </xf>
    <xf numFmtId="166" fontId="26" fillId="0" borderId="11" xfId="28" applyNumberFormat="1" applyFont="1" applyBorder="1" applyAlignment="1">
      <alignment horizontal="center" vertical="center"/>
    </xf>
    <xf numFmtId="43" fontId="26" fillId="0" borderId="11" xfId="28" applyNumberFormat="1" applyFont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121</xdr:row>
      <xdr:rowOff>133350</xdr:rowOff>
    </xdr:from>
    <xdr:to>
      <xdr:col>14</xdr:col>
      <xdr:colOff>573856</xdr:colOff>
      <xdr:row>159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3183850"/>
          <a:ext cx="8479606" cy="7286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9525</xdr:colOff>
      <xdr:row>159</xdr:row>
      <xdr:rowOff>180975</xdr:rowOff>
    </xdr:from>
    <xdr:to>
      <xdr:col>14</xdr:col>
      <xdr:colOff>531078</xdr:colOff>
      <xdr:row>198</xdr:row>
      <xdr:rowOff>9525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30470475"/>
          <a:ext cx="8446353" cy="7258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15</xdr:col>
      <xdr:colOff>60960</xdr:colOff>
      <xdr:row>44</xdr:row>
      <xdr:rowOff>45720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182880"/>
          <a:ext cx="8595360" cy="7909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7"/>
  <sheetViews>
    <sheetView tabSelected="1" zoomScale="70" zoomScaleNormal="70" workbookViewId="0">
      <selection sqref="A1:I28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37" ht="33.75">
      <c r="A2" s="5"/>
      <c r="B2" s="89" t="s">
        <v>21</v>
      </c>
      <c r="C2" s="89"/>
      <c r="D2" s="89"/>
      <c r="E2" s="89"/>
      <c r="F2" s="89"/>
      <c r="G2" s="89"/>
      <c r="H2" s="89"/>
      <c r="I2" s="89"/>
    </row>
    <row r="3" spans="1:37" ht="24.75" customHeight="1">
      <c r="A3" s="5"/>
      <c r="B3" s="90" t="s">
        <v>34</v>
      </c>
      <c r="C3" s="90"/>
      <c r="D3" s="90"/>
      <c r="E3" s="90"/>
      <c r="F3" s="90"/>
      <c r="G3" s="90"/>
      <c r="H3" s="90"/>
      <c r="I3" s="90"/>
    </row>
    <row r="4" spans="1:37" ht="26.25">
      <c r="A4" s="12"/>
      <c r="B4" s="91" t="s">
        <v>35</v>
      </c>
      <c r="C4" s="91"/>
      <c r="D4" s="91"/>
      <c r="E4" s="91"/>
      <c r="F4" s="91"/>
      <c r="G4" s="91"/>
      <c r="H4" s="91"/>
      <c r="I4" s="91"/>
    </row>
    <row r="5" spans="1:37" ht="15.75">
      <c r="A5" s="20"/>
      <c r="B5" s="20"/>
      <c r="C5" s="20"/>
      <c r="D5" s="20"/>
      <c r="E5" s="20"/>
      <c r="F5" s="20"/>
      <c r="G5" s="20"/>
      <c r="H5" s="20"/>
      <c r="I5" s="20"/>
    </row>
    <row r="6" spans="1:37" ht="15.7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6" t="s">
        <v>5</v>
      </c>
      <c r="H6" s="6" t="s">
        <v>6</v>
      </c>
      <c r="I6" s="6" t="s">
        <v>7</v>
      </c>
    </row>
    <row r="7" spans="1:37" ht="15.75">
      <c r="A7" s="84"/>
      <c r="B7" s="87"/>
      <c r="C7" s="88"/>
      <c r="D7" s="84"/>
      <c r="E7" s="84"/>
      <c r="F7" s="84"/>
      <c r="G7" s="7" t="s">
        <v>8</v>
      </c>
      <c r="H7" s="7" t="s">
        <v>8</v>
      </c>
      <c r="I7" s="7" t="s">
        <v>8</v>
      </c>
    </row>
    <row r="8" spans="1:37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37" s="25" customFormat="1" ht="49.15" customHeight="1">
      <c r="A9" s="21">
        <v>1</v>
      </c>
      <c r="B9" s="81" t="s">
        <v>32</v>
      </c>
      <c r="C9" s="82"/>
      <c r="D9" s="77">
        <v>1</v>
      </c>
      <c r="E9" s="76" t="s">
        <v>22</v>
      </c>
      <c r="F9" s="76" t="s">
        <v>10</v>
      </c>
      <c r="G9" s="78">
        <v>6778026</v>
      </c>
      <c r="H9" s="78">
        <f>+G9*D9</f>
        <v>6778026</v>
      </c>
      <c r="I9" s="24"/>
      <c r="M9" s="25">
        <f>280000/6</f>
        <v>46666.666666666664</v>
      </c>
    </row>
    <row r="10" spans="1:37" s="25" customFormat="1" ht="21" customHeight="1">
      <c r="A10" s="21"/>
      <c r="B10" s="81"/>
      <c r="C10" s="82"/>
      <c r="D10" s="22"/>
      <c r="E10" s="21"/>
      <c r="F10" s="21"/>
      <c r="G10" s="72"/>
      <c r="H10" s="72"/>
      <c r="I10" s="24"/>
      <c r="K10" s="25">
        <f>24*3*2</f>
        <v>144</v>
      </c>
    </row>
    <row r="11" spans="1:37" s="25" customFormat="1" ht="18" customHeight="1">
      <c r="A11" s="21">
        <v>2</v>
      </c>
      <c r="B11" s="81" t="s">
        <v>28</v>
      </c>
      <c r="C11" s="82"/>
      <c r="D11" s="22">
        <v>1</v>
      </c>
      <c r="E11" s="21" t="s">
        <v>20</v>
      </c>
      <c r="F11" s="21" t="s">
        <v>10</v>
      </c>
      <c r="G11" s="23">
        <v>200000</v>
      </c>
      <c r="H11" s="23">
        <f t="shared" ref="H11" si="0">+G11*D11</f>
        <v>200000</v>
      </c>
      <c r="I11" s="24"/>
      <c r="K11" s="25">
        <f>24*3*2</f>
        <v>144</v>
      </c>
    </row>
    <row r="12" spans="1:37" s="28" customFormat="1" ht="15.75">
      <c r="A12" s="29"/>
      <c r="B12" s="92"/>
      <c r="C12" s="93"/>
      <c r="D12" s="30"/>
      <c r="E12" s="26"/>
      <c r="F12" s="26"/>
      <c r="G12" s="31"/>
      <c r="H12" s="32"/>
      <c r="I12" s="33">
        <f>SUM(H9:H12)</f>
        <v>6978026</v>
      </c>
    </row>
    <row r="13" spans="1:37" s="28" customFormat="1" ht="15.75">
      <c r="A13" s="34" t="s">
        <v>11</v>
      </c>
      <c r="B13" s="35" t="s">
        <v>12</v>
      </c>
      <c r="C13" s="18"/>
      <c r="D13" s="36"/>
      <c r="E13" s="37"/>
      <c r="F13" s="37"/>
      <c r="G13" s="38"/>
      <c r="H13" s="31"/>
      <c r="I13" s="39"/>
      <c r="K13" s="28">
        <f>21*3*2</f>
        <v>126</v>
      </c>
    </row>
    <row r="14" spans="1:37" s="25" customFormat="1" ht="31.5" customHeight="1">
      <c r="A14" s="71">
        <v>1</v>
      </c>
      <c r="B14" s="81" t="s">
        <v>30</v>
      </c>
      <c r="C14" s="82"/>
      <c r="D14" s="22">
        <v>1</v>
      </c>
      <c r="E14" s="21" t="s">
        <v>29</v>
      </c>
      <c r="F14" s="21" t="s">
        <v>10</v>
      </c>
      <c r="G14" s="72">
        <v>300000</v>
      </c>
      <c r="H14" s="72">
        <f>G14*D14</f>
        <v>300000</v>
      </c>
      <c r="I14" s="24"/>
    </row>
    <row r="15" spans="1:37" s="28" customFormat="1" ht="15.75">
      <c r="A15" s="40"/>
      <c r="B15" s="69"/>
      <c r="C15" s="70"/>
      <c r="D15" s="27"/>
      <c r="E15" s="26"/>
      <c r="F15" s="26"/>
      <c r="G15" s="41"/>
      <c r="H15" s="41"/>
      <c r="I15" s="42">
        <f>SUM(H14:H14)</f>
        <v>300000</v>
      </c>
    </row>
    <row r="16" spans="1:37" s="28" customFormat="1" ht="15.75">
      <c r="A16" s="43"/>
      <c r="B16" s="44"/>
      <c r="C16" s="44"/>
      <c r="D16" s="45"/>
      <c r="E16" s="46"/>
      <c r="F16" s="47"/>
      <c r="G16" s="47" t="s">
        <v>13</v>
      </c>
      <c r="H16" s="48"/>
      <c r="I16" s="49">
        <f>I12+I15</f>
        <v>7278026</v>
      </c>
      <c r="AA16" s="73">
        <f>I19</f>
        <v>7278000</v>
      </c>
      <c r="AB16">
        <v>1</v>
      </c>
      <c r="AC16">
        <f>+AB16*10</f>
        <v>10</v>
      </c>
      <c r="AD16">
        <f t="shared" ref="AD16:AK16" si="1">+AC16*10</f>
        <v>100</v>
      </c>
      <c r="AE16">
        <f t="shared" si="1"/>
        <v>1000</v>
      </c>
      <c r="AF16">
        <f t="shared" si="1"/>
        <v>10000</v>
      </c>
      <c r="AG16">
        <f t="shared" si="1"/>
        <v>100000</v>
      </c>
      <c r="AH16">
        <f t="shared" si="1"/>
        <v>1000000</v>
      </c>
      <c r="AI16">
        <f t="shared" si="1"/>
        <v>10000000</v>
      </c>
      <c r="AJ16">
        <f t="shared" si="1"/>
        <v>100000000</v>
      </c>
      <c r="AK16">
        <f t="shared" si="1"/>
        <v>1000000000</v>
      </c>
    </row>
    <row r="17" spans="1:37" s="28" customFormat="1" ht="15.75">
      <c r="A17" s="17"/>
      <c r="B17" s="50"/>
      <c r="C17" s="50"/>
      <c r="D17" s="51"/>
      <c r="E17" s="51"/>
      <c r="F17" s="52"/>
      <c r="G17" s="53"/>
      <c r="H17" s="54"/>
      <c r="I17" s="55"/>
      <c r="AA17" s="74" t="s">
        <v>27</v>
      </c>
      <c r="AB17">
        <v>0</v>
      </c>
      <c r="AC17" s="75">
        <f>MOD(AA16,AC16)</f>
        <v>0</v>
      </c>
      <c r="AD17" s="75">
        <f>MOD(AA16,AD16)</f>
        <v>0</v>
      </c>
      <c r="AE17" s="75">
        <f>MOD(AA16,AE16)</f>
        <v>0</v>
      </c>
      <c r="AF17" s="75">
        <f>MOD(AA16,AF16)</f>
        <v>8000</v>
      </c>
      <c r="AG17" s="75">
        <f>MOD(AA16,AG16)</f>
        <v>78000</v>
      </c>
      <c r="AH17" s="75">
        <f>MOD(AA16,AH16)</f>
        <v>278000</v>
      </c>
      <c r="AI17" s="75">
        <f>MOD(AA16,AI16)</f>
        <v>7278000</v>
      </c>
      <c r="AJ17" s="75">
        <f>MOD(AA16,AJ16)</f>
        <v>7278000</v>
      </c>
      <c r="AK17" s="75">
        <f>MOD(AA16,AK16)</f>
        <v>7278000</v>
      </c>
    </row>
    <row r="18" spans="1:37" s="28" customFormat="1" ht="15.75">
      <c r="A18" s="56"/>
      <c r="B18" s="57" t="s">
        <v>24</v>
      </c>
      <c r="C18" s="57"/>
      <c r="D18" s="58"/>
      <c r="E18" s="57"/>
      <c r="F18" s="57"/>
      <c r="G18" s="59"/>
      <c r="H18" s="60" t="s">
        <v>14</v>
      </c>
      <c r="I18" s="61">
        <f>I16</f>
        <v>7278026</v>
      </c>
      <c r="AA18"/>
      <c r="AB18"/>
      <c r="AC18">
        <f t="shared" ref="AC18:AH18" si="2">+AC17-AB17</f>
        <v>0</v>
      </c>
      <c r="AD18">
        <f t="shared" si="2"/>
        <v>0</v>
      </c>
      <c r="AE18">
        <f t="shared" si="2"/>
        <v>0</v>
      </c>
      <c r="AF18">
        <f t="shared" si="2"/>
        <v>8000</v>
      </c>
      <c r="AG18">
        <f t="shared" si="2"/>
        <v>70000</v>
      </c>
      <c r="AH18">
        <f t="shared" si="2"/>
        <v>200000</v>
      </c>
      <c r="AI18">
        <f>+AI17-AH17</f>
        <v>7000000</v>
      </c>
      <c r="AJ18">
        <f t="shared" ref="AJ18:AK18" si="3">+AJ17-AI17</f>
        <v>0</v>
      </c>
      <c r="AK18">
        <f t="shared" si="3"/>
        <v>0</v>
      </c>
    </row>
    <row r="19" spans="1:37" s="28" customFormat="1" ht="15.75">
      <c r="A19" s="62"/>
      <c r="B19" s="63" t="str">
        <f>AA24</f>
        <v>Tujuh Juta Dua Ratus Tujuh Puluh Delapan Ribu Rupiah</v>
      </c>
      <c r="C19" s="64"/>
      <c r="D19" s="65"/>
      <c r="E19" s="66"/>
      <c r="F19" s="66"/>
      <c r="G19" s="67"/>
      <c r="H19" s="68" t="s">
        <v>15</v>
      </c>
      <c r="I19" s="42">
        <f>ROUND(I18,-3)</f>
        <v>7278000</v>
      </c>
      <c r="AA19"/>
      <c r="AB19"/>
      <c r="AC19">
        <f t="shared" ref="AC19:AH19" si="4">+AC18*10/AC16</f>
        <v>0</v>
      </c>
      <c r="AD19">
        <f t="shared" si="4"/>
        <v>0</v>
      </c>
      <c r="AE19">
        <f t="shared" si="4"/>
        <v>0</v>
      </c>
      <c r="AF19">
        <f t="shared" si="4"/>
        <v>8</v>
      </c>
      <c r="AG19">
        <f t="shared" si="4"/>
        <v>7</v>
      </c>
      <c r="AH19">
        <f t="shared" si="4"/>
        <v>2</v>
      </c>
      <c r="AI19">
        <f>+AI18*10/AI16</f>
        <v>7</v>
      </c>
      <c r="AJ19">
        <f t="shared" ref="AJ19:AK19" si="5">+AJ18*10/AJ16</f>
        <v>0</v>
      </c>
      <c r="AK19">
        <f t="shared" si="5"/>
        <v>0</v>
      </c>
    </row>
    <row r="20" spans="1:37" ht="15.75">
      <c r="A20" s="2"/>
      <c r="B20" s="2"/>
      <c r="C20" s="2"/>
      <c r="D20" s="11"/>
      <c r="E20" s="2"/>
      <c r="F20" s="2"/>
      <c r="G20" s="2"/>
      <c r="H20" s="2"/>
      <c r="I20" s="3"/>
      <c r="AA20"/>
      <c r="AB20"/>
      <c r="AC20" t="str">
        <f>IF(AND(AC19&gt;0,AD19&lt;&gt;1),CHOOSE(AC19,"satu","dua","tiga","empat","lima","enam","tujuh","delapan","sembilan"),"")</f>
        <v/>
      </c>
      <c r="AD20" t="str">
        <f>IF(AD19&gt;0,CHOOSE(AD19,CHOOSE(AC19+1,"se","se","dua","tiga","empat","lima","enam","tujuh","delapan","sembilan"),"dua","tiga","empat","lima","enam","tujuh","delapan","sembilan"),"")</f>
        <v/>
      </c>
      <c r="AE20" t="str">
        <f>IF(AE19&gt;0,CHOOSE(AE19,"se","dua","tiga","empat","lima","enam","tujuh","delapan","sembilan"),"")</f>
        <v/>
      </c>
      <c r="AF20" t="str">
        <f>IF(AND(AF19&gt;0,AG19&lt;&gt;1),CHOOSE(AF19,"satu","dua","tiga","empat","lima","enam","tujuh","delapan","sembilan"),"")</f>
        <v>delapan</v>
      </c>
      <c r="AG20" t="str">
        <f>IF(AG19&gt;0,CHOOSE(AG19,CHOOSE(AF19+1,"se","se","dua","tiga","empat","lima","enam","tujuh","delapan","sembilan"),"dua","tiga","empat","lima","enam","tujuh","delapan","sembilan"),"")</f>
        <v>tujuh</v>
      </c>
      <c r="AH20" t="str">
        <f>IF(AH19&gt;0,CHOOSE(AH19,"se","dua","tiga","empat","lima","enam","tujuh","delapan","sembilan"),"")</f>
        <v>dua</v>
      </c>
      <c r="AI20" t="str">
        <f>IF(AND(AI19&gt;0,AJ19&lt;&gt;1),CHOOSE(AI19,"satu","dua","tiga","empat","lima","enam","tujuh","delapan","sembilan"),"")</f>
        <v>tujuh</v>
      </c>
      <c r="AJ20" t="str">
        <f>IF(AJ19&gt;0,CHOOSE(AJ19,CHOOSE(AI19+1,"","se","dua","tiga","empat","lima","enam","tujuh","delapan","sembilan"),"dua","tiga","empat","lima","enam","tujuh","delapan","sembilan"),"")</f>
        <v/>
      </c>
      <c r="AK20" t="str">
        <f>IF(AK19&gt;0,CHOOSE(AK19,"se","dua","tiga","empat","lima","enam","tujuh","delapan","sembilan"),"")</f>
        <v/>
      </c>
    </row>
    <row r="21" spans="1:37" ht="15.75">
      <c r="A21" s="4"/>
      <c r="B21" s="4"/>
      <c r="C21" s="4"/>
      <c r="D21" s="19"/>
      <c r="E21" s="4"/>
      <c r="F21" s="4"/>
      <c r="G21" s="4"/>
      <c r="H21" s="79" t="s">
        <v>36</v>
      </c>
      <c r="I21" s="79"/>
      <c r="AA21"/>
      <c r="AB21"/>
      <c r="AC21"/>
      <c r="AD21" t="str">
        <f>IF(AD19&gt;0,IF(AND(AD19=1,AC19&gt;0)," belas "," puluh "),"")</f>
        <v/>
      </c>
      <c r="AE21" t="str">
        <f>IF(AE19&gt;0," ratus ","")</f>
        <v/>
      </c>
      <c r="AF21" t="str">
        <f>IF(SUM(AF19,AH19)&gt;0," ribu ","")</f>
        <v xml:space="preserve"> ribu </v>
      </c>
      <c r="AG21" t="str">
        <f>IF(AG19&gt;0,IF(AND(AG19=1,AF19&gt;0)," belas "," puluh "),"")</f>
        <v xml:space="preserve"> puluh </v>
      </c>
      <c r="AH21" t="str">
        <f>IF(AH19&gt;0," ratus ","")</f>
        <v xml:space="preserve"> ratus </v>
      </c>
      <c r="AI21" t="str">
        <f>IF(SUM(AI19,AK19)&gt;0," juta ","")</f>
        <v xml:space="preserve"> juta </v>
      </c>
      <c r="AJ21" t="str">
        <f>IF(AJ19&gt;0,IF(AND(AJ19=1,AI19&gt;0)," belas "," puluh "),"")</f>
        <v/>
      </c>
      <c r="AK21" t="str">
        <f>IF(AK19&gt;0," ratus ","")</f>
        <v/>
      </c>
    </row>
    <row r="22" spans="1:37" ht="15.75">
      <c r="A22" s="79" t="s">
        <v>16</v>
      </c>
      <c r="B22" s="79"/>
      <c r="C22" s="79"/>
      <c r="D22" s="79" t="s">
        <v>17</v>
      </c>
      <c r="E22" s="79"/>
      <c r="F22" s="79"/>
      <c r="G22" s="4"/>
      <c r="H22" s="79" t="s">
        <v>18</v>
      </c>
      <c r="I22" s="79"/>
      <c r="AA22"/>
      <c r="AB22"/>
      <c r="AC22" t="str">
        <f>CONCATENATE(AC20,AC15)</f>
        <v/>
      </c>
      <c r="AD22" t="str">
        <f t="shared" ref="AD22:AK22" si="6">CONCATENATE(AD20,AD21)</f>
        <v/>
      </c>
      <c r="AE22" t="str">
        <f t="shared" si="6"/>
        <v/>
      </c>
      <c r="AF22" t="str">
        <f t="shared" si="6"/>
        <v xml:space="preserve">delapan ribu </v>
      </c>
      <c r="AG22" t="str">
        <f t="shared" si="6"/>
        <v xml:space="preserve">tujuh puluh </v>
      </c>
      <c r="AH22" t="str">
        <f t="shared" si="6"/>
        <v xml:space="preserve">dua ratus </v>
      </c>
      <c r="AI22" t="str">
        <f t="shared" si="6"/>
        <v xml:space="preserve">tujuh juta </v>
      </c>
      <c r="AJ22" t="str">
        <f t="shared" si="6"/>
        <v/>
      </c>
      <c r="AK22" t="str">
        <f t="shared" si="6"/>
        <v/>
      </c>
    </row>
    <row r="23" spans="1:37" ht="15.75">
      <c r="A23" s="4"/>
      <c r="B23" s="4"/>
      <c r="C23" s="4"/>
      <c r="D23" s="19"/>
      <c r="E23" s="4"/>
      <c r="F23" s="4"/>
      <c r="G23" s="4"/>
      <c r="H23" s="4"/>
      <c r="I23" s="4"/>
      <c r="AA23"/>
      <c r="AB23"/>
      <c r="AC23"/>
      <c r="AD23"/>
      <c r="AE23"/>
      <c r="AF23"/>
      <c r="AG23"/>
      <c r="AH23"/>
      <c r="AI23"/>
      <c r="AJ23"/>
      <c r="AK23"/>
    </row>
    <row r="24" spans="1:37" ht="15.75">
      <c r="A24" s="4"/>
      <c r="B24" s="4"/>
      <c r="C24" s="4"/>
      <c r="D24" s="19"/>
      <c r="E24" s="4"/>
      <c r="F24" s="4"/>
      <c r="G24" s="4"/>
      <c r="H24" s="4"/>
      <c r="I24" s="4"/>
      <c r="AA24" s="74" t="str">
        <f>PROPER(CONCATENATE(AK22,AJ22,AI22,AH22,AG22,AF22,AE22,AD22,AC22,AA17))</f>
        <v>Tujuh Juta Dua Ratus Tujuh Puluh Delapan Ribu Rupiah</v>
      </c>
      <c r="AB24"/>
      <c r="AC24"/>
      <c r="AD24"/>
      <c r="AE24"/>
      <c r="AF24"/>
      <c r="AG24"/>
      <c r="AH24"/>
      <c r="AI24"/>
      <c r="AJ24"/>
      <c r="AK24"/>
    </row>
    <row r="25" spans="1:37" ht="15.75">
      <c r="A25" s="4"/>
      <c r="B25" s="4"/>
      <c r="C25" s="4"/>
      <c r="D25" s="19"/>
      <c r="E25" s="4"/>
      <c r="F25" s="4"/>
      <c r="G25" s="4"/>
      <c r="H25" s="4"/>
      <c r="I25" s="4"/>
    </row>
    <row r="26" spans="1:37" ht="15.75">
      <c r="A26" s="80" t="s">
        <v>37</v>
      </c>
      <c r="B26" s="80"/>
      <c r="C26" s="80"/>
      <c r="D26" s="80" t="s">
        <v>33</v>
      </c>
      <c r="E26" s="80"/>
      <c r="F26" s="80"/>
      <c r="G26" s="4"/>
      <c r="H26" s="80" t="s">
        <v>26</v>
      </c>
      <c r="I26" s="80"/>
    </row>
    <row r="27" spans="1:37" ht="15.75">
      <c r="A27" s="79" t="s">
        <v>25</v>
      </c>
      <c r="B27" s="79"/>
      <c r="C27" s="79"/>
      <c r="D27" s="79" t="s">
        <v>31</v>
      </c>
      <c r="E27" s="79"/>
      <c r="F27" s="79"/>
      <c r="G27" s="4"/>
      <c r="H27" s="79" t="s">
        <v>19</v>
      </c>
      <c r="I27" s="79"/>
    </row>
  </sheetData>
  <mergeCells count="22">
    <mergeCell ref="B2:I2"/>
    <mergeCell ref="B3:I3"/>
    <mergeCell ref="B4:I4"/>
    <mergeCell ref="B9:C9"/>
    <mergeCell ref="B11:C12"/>
    <mergeCell ref="F6:F7"/>
    <mergeCell ref="B10:C10"/>
    <mergeCell ref="B14:C14"/>
    <mergeCell ref="A6:A7"/>
    <mergeCell ref="B6:C7"/>
    <mergeCell ref="D6:D7"/>
    <mergeCell ref="E6:E7"/>
    <mergeCell ref="A27:C27"/>
    <mergeCell ref="D27:F27"/>
    <mergeCell ref="H27:I27"/>
    <mergeCell ref="H21:I21"/>
    <mergeCell ref="A22:C22"/>
    <mergeCell ref="D22:F22"/>
    <mergeCell ref="H22:I22"/>
    <mergeCell ref="A26:C26"/>
    <mergeCell ref="D26:F26"/>
    <mergeCell ref="H26:I26"/>
  </mergeCells>
  <printOptions horizontalCentered="1"/>
  <pageMargins left="0.43307086614173229" right="0.62992125984251968" top="0.82677165354330717" bottom="0.55118110236220474" header="1.7716535433070868" footer="0.74803149606299213"/>
  <pageSetup paperSize="14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" workbookViewId="0">
      <selection activeCell="B2" sqref="B2"/>
    </sheetView>
  </sheetViews>
  <sheetFormatPr defaultRowHeight="15"/>
  <sheetData/>
  <pageMargins left="0.28999999999999998" right="0.36" top="0.51" bottom="0.43" header="0.31496062992125984" footer="0.31496062992125984"/>
  <pageSetup paperSize="256" scale="53" fitToWidth="2" fitToHeight="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2024-03-06T02:01:56Z</cp:lastPrinted>
  <dcterms:created xsi:type="dcterms:W3CDTF">2012-03-21T04:38:16Z</dcterms:created>
  <dcterms:modified xsi:type="dcterms:W3CDTF">2024-03-06T02:02:53Z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