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" yWindow="-12" windowWidth="10260" windowHeight="8112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24519"/>
</workbook>
</file>

<file path=xl/calcChain.xml><?xml version="1.0" encoding="utf-8"?>
<calcChain xmlns="http://schemas.openxmlformats.org/spreadsheetml/2006/main">
  <c r="H15" i="8"/>
  <c r="I17" s="1"/>
  <c r="A16"/>
  <c r="A10"/>
  <c r="A11" s="1"/>
  <c r="N16"/>
  <c r="H16"/>
  <c r="N15"/>
  <c r="M15"/>
  <c r="G11" l="1"/>
  <c r="H11" s="1"/>
  <c r="N11"/>
  <c r="N10"/>
  <c r="H10"/>
  <c r="G14" i="15"/>
  <c r="AN35" i="14"/>
  <c r="AN32"/>
  <c r="AC32"/>
  <c r="AC35" l="1"/>
  <c r="R39" s="1"/>
  <c r="P17" i="8" l="1"/>
  <c r="N12" l="1"/>
  <c r="K12"/>
  <c r="H12"/>
  <c r="I13" s="1"/>
  <c r="I18" s="1"/>
  <c r="N9" l="1"/>
  <c r="M9"/>
  <c r="I19" l="1"/>
  <c r="K19" l="1"/>
  <c r="N17"/>
  <c r="P18" l="1"/>
  <c r="P19" s="1"/>
  <c r="P20" s="1"/>
  <c r="Q17"/>
  <c r="Q18" s="1"/>
  <c r="Q19" l="1"/>
  <c r="Q20" s="1"/>
  <c r="P21" s="1"/>
  <c r="P23" s="1"/>
  <c r="R17"/>
  <c r="Q22" l="1"/>
  <c r="Q21"/>
  <c r="R18"/>
  <c r="R19" s="1"/>
  <c r="R20" s="1"/>
  <c r="R22" s="1"/>
  <c r="S17"/>
  <c r="Q23" l="1"/>
  <c r="R21"/>
  <c r="R23" s="1"/>
  <c r="S18"/>
  <c r="S19" s="1"/>
  <c r="S20" s="1"/>
  <c r="T17"/>
  <c r="U17" l="1"/>
  <c r="T18"/>
  <c r="T19" s="1"/>
  <c r="T20" s="1"/>
  <c r="T21" l="1"/>
  <c r="T22"/>
  <c r="V17"/>
  <c r="U18"/>
  <c r="U19" s="1"/>
  <c r="U20" s="1"/>
  <c r="S21"/>
  <c r="T23" l="1"/>
  <c r="W17"/>
  <c r="V18"/>
  <c r="V19" s="1"/>
  <c r="V20" s="1"/>
  <c r="U21"/>
  <c r="U22"/>
  <c r="S22"/>
  <c r="S23" s="1"/>
  <c r="W18" l="1"/>
  <c r="W19" s="1"/>
  <c r="W20" s="1"/>
  <c r="V21" s="1"/>
  <c r="X17"/>
  <c r="X18" s="1"/>
  <c r="U23"/>
  <c r="W22" l="1"/>
  <c r="W21"/>
  <c r="X19"/>
  <c r="X20" s="1"/>
  <c r="X22" l="1"/>
  <c r="X21"/>
  <c r="V22"/>
  <c r="V23" s="1"/>
  <c r="W23"/>
  <c r="X23" l="1"/>
  <c r="N25" s="1"/>
  <c r="B19" s="1"/>
</calcChain>
</file>

<file path=xl/sharedStrings.xml><?xml version="1.0" encoding="utf-8"?>
<sst xmlns="http://schemas.openxmlformats.org/spreadsheetml/2006/main" count="77" uniqueCount="57">
  <si>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</si>
  <si>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</si>
  <si>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</si>
  <si>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</si>
  <si>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</si>
  <si>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</si>
  <si>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</si>
  <si>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</si>
  <si>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</si>
  <si>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</si>
  <si>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</si>
  <si>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</si>
  <si>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</si>
  <si>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</si>
  <si>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</si>
  <si>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</si>
  <si>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</si>
  <si>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</si>
  <si>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</si>
  <si>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</si>
  <si>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</si>
  <si>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</si>
  <si>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</si>
  <si>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</si>
  <si>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</si>
  <si>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</si>
  <si>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</si>
  <si>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</si>
  <si>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</si>
  <si>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</si>
  <si>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</si>
  <si>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</si>
  <si>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</si>
  <si>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</si>
  <si>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</si>
  <si>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</si>
  <si>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</si>
  <si>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</si>
  <si>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Rupiah</t>
  </si>
  <si>
    <t>Unit</t>
  </si>
  <si>
    <t>m</t>
  </si>
  <si>
    <t>Kabid. Ops. Pompa</t>
  </si>
  <si>
    <t>Ali Ismail Siregar</t>
  </si>
  <si>
    <t>stok gudang</t>
  </si>
  <si>
    <t>Kabel NYHYY 4 x 1.5 mm Extrana</t>
  </si>
  <si>
    <t>Asesoris pemasangan (mur, baut, ring, Isolasi, kabel power, terminal, sealtape)</t>
  </si>
  <si>
    <t>ls</t>
  </si>
  <si>
    <t>Pemasangan box panel di bak flowmeter, perakitan flowmeter dalam box, pemasangan kabel dari box ke ruang server, instalasi sensor flowmeter pada pipa.</t>
  </si>
  <si>
    <t>Setting dan commisioning flowmeter, reprogramming server</t>
  </si>
  <si>
    <t>Julfan Fadhli Siregar</t>
  </si>
  <si>
    <t>Ultrasonic Flowmeter KOBOLD</t>
  </si>
  <si>
    <t>Box Panel 60 x 40 x 30 cm pintu acrylic outdoor pelat 1,5mm</t>
  </si>
  <si>
    <t>PEMASANGAN FLOWMETER JALUR OUTLET POMPA JAGGER</t>
  </si>
  <si>
    <t>LOKASI: BOOSTER PUMP CEMARA</t>
  </si>
  <si>
    <t>Dedi Gusman</t>
  </si>
  <si>
    <t>Kadiv. Transmisi Distribusi</t>
  </si>
  <si>
    <t>Medan,          Oktober 2024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</si>
</sst>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2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14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 applyAlignme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1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23" fillId="0" borderId="0" xfId="0" applyFont="1" applyBorder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 applyAlignment="1"/>
    <xf numFmtId="165" fontId="21" fillId="0" borderId="11" xfId="28" applyFont="1" applyBorder="1" applyAlignment="1">
      <alignment horizontal="center"/>
    </xf>
    <xf numFmtId="165" fontId="21" fillId="0" borderId="11" xfId="28" applyNumberFormat="1" applyFont="1" applyBorder="1"/>
    <xf numFmtId="165" fontId="21" fillId="0" borderId="10" xfId="28" applyNumberFormat="1" applyFont="1" applyBorder="1"/>
    <xf numFmtId="165" fontId="19" fillId="0" borderId="10" xfId="28" applyNumberFormat="1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 applyAlignment="1"/>
    <xf numFmtId="0" fontId="30" fillId="24" borderId="0" xfId="43" applyFont="1" applyFill="1" applyAlignment="1"/>
    <xf numFmtId="164" fontId="1" fillId="24" borderId="0" xfId="43" applyNumberFormat="1" applyFont="1" applyFill="1" applyAlignment="1"/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1" fontId="21" fillId="0" borderId="11" xfId="28" applyNumberFormat="1" applyFont="1" applyBorder="1" applyAlignment="1">
      <alignment horizontal="center" vertical="top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31" fillId="0" borderId="19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32271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abSelected="1" topLeftCell="A10" zoomScale="83" zoomScaleNormal="83" workbookViewId="0">
      <selection activeCell="H22" sqref="H22:I22"/>
    </sheetView>
  </sheetViews>
  <sheetFormatPr defaultColWidth="9.109375" defaultRowHeight="12"/>
  <cols>
    <col min="1" max="1" width="4.5546875" style="1" customWidth="1"/>
    <col min="2" max="2" width="20" style="1" customWidth="1"/>
    <col min="3" max="3" width="26.33203125" style="1" customWidth="1"/>
    <col min="4" max="4" width="10" style="13" customWidth="1"/>
    <col min="5" max="5" width="8.5546875" style="1" customWidth="1"/>
    <col min="6" max="6" width="11" style="1" customWidth="1"/>
    <col min="7" max="7" width="16.33203125" style="1" customWidth="1"/>
    <col min="8" max="8" width="17.33203125" style="1" customWidth="1"/>
    <col min="9" max="9" width="16.5546875" style="1" customWidth="1"/>
    <col min="10" max="10" width="9.109375" style="1" customWidth="1"/>
    <col min="11" max="11" width="17.44140625" style="1" bestFit="1" customWidth="1"/>
    <col min="12" max="12" width="11.6640625" style="1" bestFit="1" customWidth="1"/>
    <col min="13" max="13" width="12.109375" style="1" bestFit="1" customWidth="1"/>
    <col min="14" max="14" width="27.6640625" style="1" customWidth="1"/>
    <col min="15" max="15" width="3.33203125" style="1" customWidth="1"/>
    <col min="16" max="16" width="15.6640625" style="1" bestFit="1" customWidth="1"/>
    <col min="17" max="16384" width="9.109375" style="1"/>
  </cols>
  <sheetData>
    <row r="2" spans="1:14" ht="33.6">
      <c r="A2" s="3"/>
      <c r="B2" s="101" t="s">
        <v>16</v>
      </c>
      <c r="C2" s="101"/>
      <c r="D2" s="101"/>
      <c r="E2" s="101"/>
      <c r="F2" s="101"/>
      <c r="G2" s="101"/>
      <c r="H2" s="101"/>
      <c r="I2" s="101"/>
    </row>
    <row r="3" spans="1:14" ht="24.75" customHeight="1">
      <c r="A3" s="3"/>
      <c r="B3" s="102" t="s">
        <v>52</v>
      </c>
      <c r="C3" s="102"/>
      <c r="D3" s="102"/>
      <c r="E3" s="102"/>
      <c r="F3" s="102"/>
      <c r="G3" s="102"/>
      <c r="H3" s="102"/>
      <c r="I3" s="102"/>
    </row>
    <row r="4" spans="1:14" ht="25.8">
      <c r="A4" s="9"/>
      <c r="B4" s="103" t="s">
        <v>53</v>
      </c>
      <c r="C4" s="103"/>
      <c r="D4" s="103"/>
      <c r="E4" s="103"/>
      <c r="F4" s="103"/>
      <c r="G4" s="103"/>
      <c r="H4" s="103"/>
      <c r="I4" s="103"/>
    </row>
    <row r="5" spans="1:14" ht="15.6">
      <c r="A5" s="15"/>
      <c r="B5" s="15"/>
      <c r="C5" s="15"/>
      <c r="D5" s="15"/>
      <c r="E5" s="15"/>
      <c r="F5" s="15"/>
      <c r="G5" s="15"/>
      <c r="H5" s="15"/>
      <c r="I5" s="15"/>
    </row>
    <row r="6" spans="1:14" ht="15.6">
      <c r="A6" s="99" t="s">
        <v>0</v>
      </c>
      <c r="B6" s="106" t="s">
        <v>1</v>
      </c>
      <c r="C6" s="107"/>
      <c r="D6" s="99" t="s">
        <v>2</v>
      </c>
      <c r="E6" s="99" t="s">
        <v>3</v>
      </c>
      <c r="F6" s="99" t="s">
        <v>4</v>
      </c>
      <c r="G6" s="4" t="s">
        <v>5</v>
      </c>
      <c r="H6" s="4" t="s">
        <v>6</v>
      </c>
      <c r="I6" s="4" t="s">
        <v>7</v>
      </c>
    </row>
    <row r="7" spans="1:14" ht="15.6">
      <c r="A7" s="100"/>
      <c r="B7" s="108"/>
      <c r="C7" s="109"/>
      <c r="D7" s="100"/>
      <c r="E7" s="100"/>
      <c r="F7" s="100"/>
      <c r="G7" s="5" t="s">
        <v>8</v>
      </c>
      <c r="H7" s="5" t="s">
        <v>8</v>
      </c>
      <c r="I7" s="5" t="s">
        <v>8</v>
      </c>
    </row>
    <row r="8" spans="1:14" ht="15.6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7" customFormat="1" ht="20.25" customHeight="1">
      <c r="A9" s="63">
        <v>1</v>
      </c>
      <c r="B9" s="104" t="s">
        <v>50</v>
      </c>
      <c r="C9" s="105"/>
      <c r="D9" s="64">
        <v>1</v>
      </c>
      <c r="E9" s="63" t="s">
        <v>39</v>
      </c>
      <c r="F9" s="63" t="s">
        <v>10</v>
      </c>
      <c r="G9" s="65" t="s">
        <v>43</v>
      </c>
      <c r="H9" s="65" t="s">
        <v>43</v>
      </c>
      <c r="I9" s="66"/>
      <c r="M9" s="67">
        <f>280000/6</f>
        <v>46666.666666666664</v>
      </c>
      <c r="N9" s="67">
        <f>12*220</f>
        <v>2640</v>
      </c>
    </row>
    <row r="10" spans="1:14" s="67" customFormat="1" ht="35.4" customHeight="1">
      <c r="A10" s="63">
        <f>+A9+1</f>
        <v>2</v>
      </c>
      <c r="B10" s="110" t="s">
        <v>51</v>
      </c>
      <c r="C10" s="111"/>
      <c r="D10" s="64">
        <v>1</v>
      </c>
      <c r="E10" s="63" t="s">
        <v>31</v>
      </c>
      <c r="F10" s="63" t="s">
        <v>10</v>
      </c>
      <c r="G10" s="65">
        <v>1800000</v>
      </c>
      <c r="H10" s="65">
        <f>G10*D10</f>
        <v>1800000</v>
      </c>
      <c r="I10" s="66"/>
      <c r="N10" s="89" t="e">
        <f>12/#REF!</f>
        <v>#REF!</v>
      </c>
    </row>
    <row r="11" spans="1:14" s="67" customFormat="1" ht="18" customHeight="1">
      <c r="A11" s="63">
        <f t="shared" ref="A11" si="0">+A10+1</f>
        <v>3</v>
      </c>
      <c r="B11" s="112" t="s">
        <v>44</v>
      </c>
      <c r="C11" s="113"/>
      <c r="D11" s="96">
        <v>50</v>
      </c>
      <c r="E11" s="63" t="s">
        <v>40</v>
      </c>
      <c r="F11" s="63" t="s">
        <v>10</v>
      </c>
      <c r="G11" s="65">
        <f>1300000/50</f>
        <v>26000</v>
      </c>
      <c r="H11" s="65">
        <f>G11*D11</f>
        <v>1300000</v>
      </c>
      <c r="I11" s="66"/>
      <c r="N11" s="89" t="e">
        <f>12/#REF!</f>
        <v>#REF!</v>
      </c>
    </row>
    <row r="12" spans="1:14" s="67" customFormat="1" ht="34.5" customHeight="1">
      <c r="A12" s="63">
        <v>4</v>
      </c>
      <c r="B12" s="104" t="s">
        <v>45</v>
      </c>
      <c r="C12" s="105"/>
      <c r="D12" s="64">
        <v>1</v>
      </c>
      <c r="E12" s="63" t="s">
        <v>46</v>
      </c>
      <c r="F12" s="63" t="s">
        <v>10</v>
      </c>
      <c r="G12" s="65">
        <v>200000</v>
      </c>
      <c r="H12" s="65">
        <f>+G12*D12</f>
        <v>200000</v>
      </c>
      <c r="I12" s="66"/>
      <c r="K12" s="67">
        <f>24*3*2</f>
        <v>144</v>
      </c>
      <c r="N12" s="67">
        <f>12*220/(220+100+1000)</f>
        <v>2</v>
      </c>
    </row>
    <row r="13" spans="1:14" s="67" customFormat="1" ht="18" customHeight="1">
      <c r="A13" s="63"/>
      <c r="B13" s="94"/>
      <c r="C13" s="95"/>
      <c r="D13" s="64"/>
      <c r="E13" s="63"/>
      <c r="F13" s="63"/>
      <c r="G13" s="65"/>
      <c r="H13" s="65"/>
      <c r="I13" s="75">
        <f>SUM(H10:H12)</f>
        <v>3300000</v>
      </c>
    </row>
    <row r="14" spans="1:14" ht="15.6">
      <c r="A14" s="4" t="s">
        <v>9</v>
      </c>
      <c r="B14" s="12" t="s">
        <v>17</v>
      </c>
      <c r="C14" s="11"/>
      <c r="D14" s="10"/>
      <c r="E14" s="6"/>
      <c r="F14" s="6"/>
      <c r="G14" s="6"/>
      <c r="H14" s="7"/>
      <c r="I14" s="8"/>
    </row>
    <row r="15" spans="1:14" s="67" customFormat="1" ht="64.5" customHeight="1">
      <c r="A15" s="63">
        <v>1</v>
      </c>
      <c r="B15" s="104" t="s">
        <v>47</v>
      </c>
      <c r="C15" s="105"/>
      <c r="D15" s="64">
        <v>1</v>
      </c>
      <c r="E15" s="63" t="s">
        <v>46</v>
      </c>
      <c r="F15" s="63" t="s">
        <v>10</v>
      </c>
      <c r="G15" s="65">
        <v>1000000</v>
      </c>
      <c r="H15" s="65">
        <f>+G15</f>
        <v>1000000</v>
      </c>
      <c r="I15" s="66"/>
      <c r="M15" s="67">
        <f>280000/6</f>
        <v>46666.666666666664</v>
      </c>
      <c r="N15" s="67">
        <f>12*220</f>
        <v>2640</v>
      </c>
    </row>
    <row r="16" spans="1:14" s="67" customFormat="1" ht="32.25" customHeight="1">
      <c r="A16" s="63">
        <f>+A15+1</f>
        <v>2</v>
      </c>
      <c r="B16" s="104" t="s">
        <v>48</v>
      </c>
      <c r="C16" s="105"/>
      <c r="D16" s="64">
        <v>1</v>
      </c>
      <c r="E16" s="63" t="s">
        <v>46</v>
      </c>
      <c r="F16" s="63" t="s">
        <v>10</v>
      </c>
      <c r="G16" s="65">
        <v>1500000</v>
      </c>
      <c r="H16" s="65">
        <f>G16*D16</f>
        <v>1500000</v>
      </c>
      <c r="I16" s="66"/>
      <c r="N16" s="89" t="e">
        <f>12/#REF!</f>
        <v>#REF!</v>
      </c>
    </row>
    <row r="17" spans="1:24" ht="15.6">
      <c r="A17" s="71"/>
      <c r="B17" s="69"/>
      <c r="C17" s="70"/>
      <c r="D17" s="72"/>
      <c r="E17" s="68"/>
      <c r="F17" s="68"/>
      <c r="G17" s="73"/>
      <c r="H17" s="74"/>
      <c r="I17" s="75">
        <f>SUM(H15:H16)</f>
        <v>2500000</v>
      </c>
      <c r="N17" s="90">
        <f>I19</f>
        <v>5800000</v>
      </c>
      <c r="O17" s="91">
        <v>1</v>
      </c>
      <c r="P17" s="91">
        <f>+O17*10</f>
        <v>10</v>
      </c>
      <c r="Q17" s="91">
        <f t="shared" ref="Q17:X17" si="1">+P17*10</f>
        <v>100</v>
      </c>
      <c r="R17" s="91">
        <f t="shared" si="1"/>
        <v>1000</v>
      </c>
      <c r="S17" s="91">
        <f t="shared" si="1"/>
        <v>10000</v>
      </c>
      <c r="T17" s="91">
        <f t="shared" si="1"/>
        <v>100000</v>
      </c>
      <c r="U17" s="91">
        <f t="shared" si="1"/>
        <v>1000000</v>
      </c>
      <c r="V17" s="91">
        <f t="shared" si="1"/>
        <v>10000000</v>
      </c>
      <c r="W17" s="91">
        <f t="shared" si="1"/>
        <v>100000000</v>
      </c>
      <c r="X17" s="91">
        <f t="shared" si="1"/>
        <v>1000000000</v>
      </c>
    </row>
    <row r="18" spans="1:24" ht="15.6">
      <c r="A18" s="77"/>
      <c r="B18" s="78" t="s">
        <v>18</v>
      </c>
      <c r="C18" s="78"/>
      <c r="D18" s="79"/>
      <c r="E18" s="78"/>
      <c r="F18" s="78"/>
      <c r="G18" s="80"/>
      <c r="H18" s="81" t="s">
        <v>11</v>
      </c>
      <c r="I18" s="7">
        <f>SUM(I13:I17)</f>
        <v>5800000</v>
      </c>
      <c r="N18" s="92" t="s">
        <v>38</v>
      </c>
      <c r="O18" s="91">
        <v>0</v>
      </c>
      <c r="P18" s="93">
        <f>MOD(N17,P17)</f>
        <v>0</v>
      </c>
      <c r="Q18" s="93">
        <f>MOD(N17,Q17)</f>
        <v>0</v>
      </c>
      <c r="R18" s="93">
        <f>MOD(N17,R17)</f>
        <v>0</v>
      </c>
      <c r="S18" s="93">
        <f>MOD(N17,S17)</f>
        <v>0</v>
      </c>
      <c r="T18" s="93">
        <f>MOD(N17,T17)</f>
        <v>0</v>
      </c>
      <c r="U18" s="93">
        <f>MOD(N17,U17)</f>
        <v>800000</v>
      </c>
      <c r="V18" s="93">
        <f>MOD(N17,V17)</f>
        <v>5800000</v>
      </c>
      <c r="W18" s="93">
        <f>MOD(N17,W17)</f>
        <v>5800000</v>
      </c>
      <c r="X18" s="93">
        <f>MOD(N17,X17)</f>
        <v>5800000</v>
      </c>
    </row>
    <row r="19" spans="1:24" ht="15.6">
      <c r="A19" s="82"/>
      <c r="B19" s="83" t="str">
        <f>N25</f>
        <v>Lima Juta Delapan Ratus  Ribu Rupiah</v>
      </c>
      <c r="C19" s="84"/>
      <c r="D19" s="85"/>
      <c r="E19" s="86"/>
      <c r="F19" s="86"/>
      <c r="G19" s="87"/>
      <c r="H19" s="88" t="s">
        <v>12</v>
      </c>
      <c r="I19" s="76">
        <f>ROUND(I18,-3)</f>
        <v>5800000</v>
      </c>
      <c r="K19" s="1">
        <f>25000000-I19</f>
        <v>19200000</v>
      </c>
      <c r="N19" s="91"/>
      <c r="O19" s="91"/>
      <c r="P19" s="91">
        <f t="shared" ref="P19:U19" si="2">+P18-O18</f>
        <v>0</v>
      </c>
      <c r="Q19" s="91">
        <f t="shared" si="2"/>
        <v>0</v>
      </c>
      <c r="R19" s="91">
        <f t="shared" si="2"/>
        <v>0</v>
      </c>
      <c r="S19" s="91">
        <f t="shared" si="2"/>
        <v>0</v>
      </c>
      <c r="T19" s="91">
        <f t="shared" si="2"/>
        <v>0</v>
      </c>
      <c r="U19" s="91">
        <f t="shared" si="2"/>
        <v>800000</v>
      </c>
      <c r="V19" s="91">
        <f>+V18-U18</f>
        <v>5000000</v>
      </c>
      <c r="W19" s="91">
        <f>+W18-V18</f>
        <v>0</v>
      </c>
      <c r="X19" s="91">
        <f>+X18-W18</f>
        <v>0</v>
      </c>
    </row>
    <row r="20" spans="1:24" ht="15.6">
      <c r="A20" s="2"/>
      <c r="B20" s="2"/>
      <c r="C20" s="2"/>
      <c r="D20" s="14"/>
      <c r="E20" s="2"/>
      <c r="F20" s="2"/>
      <c r="G20" s="2"/>
      <c r="H20" s="2"/>
      <c r="I20" s="2"/>
      <c r="N20" s="91"/>
      <c r="O20" s="91"/>
      <c r="P20" s="91">
        <f t="shared" ref="P20:U20" si="3">+P19*10/P17</f>
        <v>0</v>
      </c>
      <c r="Q20" s="91">
        <f t="shared" si="3"/>
        <v>0</v>
      </c>
      <c r="R20" s="91">
        <f t="shared" si="3"/>
        <v>0</v>
      </c>
      <c r="S20" s="91">
        <f t="shared" si="3"/>
        <v>0</v>
      </c>
      <c r="T20" s="91">
        <f t="shared" si="3"/>
        <v>0</v>
      </c>
      <c r="U20" s="91">
        <f t="shared" si="3"/>
        <v>8</v>
      </c>
      <c r="V20" s="91">
        <f>+V19*10/V17</f>
        <v>5</v>
      </c>
      <c r="W20" s="91">
        <f>+W19*10/W17</f>
        <v>0</v>
      </c>
      <c r="X20" s="91">
        <f>+X19*10/X17</f>
        <v>0</v>
      </c>
    </row>
    <row r="21" spans="1:24" ht="15.6">
      <c r="A21" s="2"/>
      <c r="B21" s="2"/>
      <c r="C21" s="2"/>
      <c r="D21" s="17"/>
      <c r="E21" s="2"/>
      <c r="F21" s="2"/>
      <c r="G21" s="2"/>
      <c r="H21" s="97" t="s">
        <v>56</v>
      </c>
      <c r="I21" s="97"/>
      <c r="N21" s="91"/>
      <c r="O21" s="91"/>
      <c r="P21" s="91" t="str">
        <f>IF(AND(P20&gt;0,Q20&lt;&gt;1),CHOOSE(P20,"satu","dua","tiga","empat","lima","enam","tujuh","delapan","sembilan"),"")</f>
        <v/>
      </c>
      <c r="Q21" s="91" t="str">
        <f>IF(Q20&gt;0,CHOOSE(Q20,CHOOSE(P20+1,"se","se","dua","tiga","empat","lima","enam","tujuh","delapan","sembilan"),"dua","tiga","empat","lima","enam","tujuh","delapan","sembilan"),"")</f>
        <v/>
      </c>
      <c r="R21" s="91" t="str">
        <f>IF(R20&gt;0,CHOOSE(R20,"se","dua","tiga","empat","lima","enam","tujuh","delapan","sembilan"),"")</f>
        <v/>
      </c>
      <c r="S21" s="91" t="str">
        <f>IF(AND(S20&gt;0,T20&lt;&gt;1),CHOOSE(S20,"satu","dua","tiga","empat","lima","enam","tujuh","delapan","sembilan"),"")</f>
        <v/>
      </c>
      <c r="T21" s="91" t="str">
        <f>IF(T20&gt;0,CHOOSE(T20,CHOOSE(S20+1,"se","se","dua","tiga","empat","lima","enam","tujuh","delapan","sembilan"),"dua","tiga","empat","lima","enam","tujuh","delapan","sembilan"),"")</f>
        <v/>
      </c>
      <c r="U21" s="91" t="str">
        <f>IF(U20&gt;0,CHOOSE(U20,"se","dua","tiga","empat","lima","enam","tujuh","delapan","sembilan"),"")</f>
        <v>delapan</v>
      </c>
      <c r="V21" s="91" t="str">
        <f>IF(AND(V20&gt;0,W20&lt;&gt;1),CHOOSE(V20,"satu","dua","tiga","empat","lima","enam","tujuh","delapan","sembilan"),"")</f>
        <v>lima</v>
      </c>
      <c r="W21" s="91" t="str">
        <f>IF(W20&gt;0,CHOOSE(W20,CHOOSE(V20+1,"","se","dua","tiga","empat","lima","enam","tujuh","delapan","sembilan"),"dua","tiga","empat","lima","enam","tujuh","delapan","sembilan"),"")</f>
        <v/>
      </c>
      <c r="X21" s="91" t="str">
        <f>IF(X20&gt;0,CHOOSE(X20,"se","dua","tiga","empat","lima","enam","tujuh","delapan","sembilan"),"")</f>
        <v/>
      </c>
    </row>
    <row r="22" spans="1:24" ht="15.6">
      <c r="A22" s="97" t="s">
        <v>13</v>
      </c>
      <c r="B22" s="97"/>
      <c r="C22" s="97"/>
      <c r="D22" s="97" t="s">
        <v>14</v>
      </c>
      <c r="E22" s="97"/>
      <c r="F22" s="97"/>
      <c r="G22" s="2"/>
      <c r="H22" s="97" t="s">
        <v>15</v>
      </c>
      <c r="I22" s="97"/>
      <c r="N22" s="91"/>
      <c r="O22" s="91"/>
      <c r="P22" s="91"/>
      <c r="Q22" s="91" t="str">
        <f>IF(Q20&gt;0,IF(AND(Q20=1,P20&gt;0)," belas "," puluh "),"")</f>
        <v/>
      </c>
      <c r="R22" s="91" t="str">
        <f>IF(R20&gt;0," ratus ","")</f>
        <v/>
      </c>
      <c r="S22" s="91" t="str">
        <f>IF(SUM(S20,U20)&gt;0," ribu ","")</f>
        <v xml:space="preserve"> ribu </v>
      </c>
      <c r="T22" s="91" t="str">
        <f>IF(T20&gt;0,IF(AND(T20=1,S20&gt;0)," belas "," puluh "),"")</f>
        <v/>
      </c>
      <c r="U22" s="91" t="str">
        <f>IF(U20&gt;0," ratus ","")</f>
        <v xml:space="preserve"> ratus </v>
      </c>
      <c r="V22" s="91" t="str">
        <f>IF(SUM(V20,X20)&gt;0," juta ","")</f>
        <v xml:space="preserve"> juta </v>
      </c>
      <c r="W22" s="91" t="str">
        <f>IF(W20&gt;0,IF(AND(W20=1,V20&gt;0)," belas "," puluh "),"")</f>
        <v/>
      </c>
      <c r="X22" s="91" t="str">
        <f>IF(X20&gt;0," ratus ","")</f>
        <v/>
      </c>
    </row>
    <row r="23" spans="1:24" ht="15.6">
      <c r="A23" s="2"/>
      <c r="B23" s="2"/>
      <c r="C23" s="2"/>
      <c r="D23" s="17"/>
      <c r="E23" s="2"/>
      <c r="F23" s="2"/>
      <c r="G23" s="2"/>
      <c r="H23" s="2"/>
      <c r="I23" s="2"/>
      <c r="N23" s="91"/>
      <c r="O23" s="91"/>
      <c r="P23" s="91" t="str">
        <f>CONCATENATE(P21,P12)</f>
        <v/>
      </c>
      <c r="Q23" s="91" t="str">
        <f t="shared" ref="Q23:X23" si="4">CONCATENATE(Q21,Q22)</f>
        <v/>
      </c>
      <c r="R23" s="91" t="str">
        <f t="shared" si="4"/>
        <v/>
      </c>
      <c r="S23" s="91" t="str">
        <f t="shared" si="4"/>
        <v xml:space="preserve"> ribu </v>
      </c>
      <c r="T23" s="91" t="str">
        <f t="shared" si="4"/>
        <v/>
      </c>
      <c r="U23" s="91" t="str">
        <f t="shared" si="4"/>
        <v xml:space="preserve">delapan ratus </v>
      </c>
      <c r="V23" s="91" t="str">
        <f t="shared" si="4"/>
        <v xml:space="preserve">lima juta </v>
      </c>
      <c r="W23" s="91" t="str">
        <f t="shared" si="4"/>
        <v/>
      </c>
      <c r="X23" s="91" t="str">
        <f t="shared" si="4"/>
        <v/>
      </c>
    </row>
    <row r="24" spans="1:24" ht="15.6">
      <c r="A24" s="2"/>
      <c r="B24" s="2"/>
      <c r="C24" s="2"/>
      <c r="D24" s="14"/>
      <c r="E24" s="2"/>
      <c r="F24" s="2"/>
      <c r="G24" s="2"/>
      <c r="H24" s="2"/>
      <c r="I24" s="2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</row>
    <row r="25" spans="1:24" ht="15.6">
      <c r="A25" s="2"/>
      <c r="B25" s="2"/>
      <c r="C25" s="2"/>
      <c r="D25" s="14"/>
      <c r="E25" s="2"/>
      <c r="F25" s="2"/>
      <c r="G25" s="2"/>
      <c r="H25" s="2"/>
      <c r="I25" s="2"/>
      <c r="N25" s="92" t="str">
        <f>PROPER(CONCATENATE(X23,W23,V23,U23,T23,S23,R23,Q23,P23,N18))</f>
        <v>Lima Juta Delapan Ratus  Ribu Rupiah</v>
      </c>
      <c r="O25" s="91"/>
      <c r="P25" s="91"/>
      <c r="Q25" s="91"/>
      <c r="R25" s="91"/>
      <c r="S25" s="91"/>
      <c r="T25" s="91"/>
      <c r="U25" s="91"/>
      <c r="V25" s="91"/>
      <c r="W25" s="91"/>
      <c r="X25" s="91"/>
    </row>
    <row r="26" spans="1:24" ht="15.6">
      <c r="A26" s="98" t="s">
        <v>42</v>
      </c>
      <c r="B26" s="98"/>
      <c r="C26" s="98"/>
      <c r="D26" s="98" t="s">
        <v>54</v>
      </c>
      <c r="E26" s="98"/>
      <c r="F26" s="98"/>
      <c r="G26" s="2"/>
      <c r="H26" s="98" t="s">
        <v>49</v>
      </c>
      <c r="I26" s="98"/>
    </row>
    <row r="27" spans="1:24" ht="15.6">
      <c r="A27" s="97" t="s">
        <v>19</v>
      </c>
      <c r="B27" s="97"/>
      <c r="C27" s="97"/>
      <c r="D27" s="97" t="s">
        <v>55</v>
      </c>
      <c r="E27" s="97"/>
      <c r="F27" s="97"/>
      <c r="G27" s="2"/>
      <c r="H27" s="97" t="s">
        <v>41</v>
      </c>
      <c r="I27" s="97"/>
    </row>
  </sheetData>
  <mergeCells count="24">
    <mergeCell ref="B15:C15"/>
    <mergeCell ref="B16:C16"/>
    <mergeCell ref="A6:A7"/>
    <mergeCell ref="B6:C7"/>
    <mergeCell ref="D6:D7"/>
    <mergeCell ref="B9:C9"/>
    <mergeCell ref="B12:C12"/>
    <mergeCell ref="B10:C10"/>
    <mergeCell ref="B11:C11"/>
    <mergeCell ref="E6:E7"/>
    <mergeCell ref="F6:F7"/>
    <mergeCell ref="B2:I2"/>
    <mergeCell ref="B3:I3"/>
    <mergeCell ref="B4:I4"/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ColWidth="9.109375" defaultRowHeight="14.4"/>
  <cols>
    <col min="1" max="16384" width="9.10937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8671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30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20</v>
      </c>
      <c r="AB31" s="57" t="s">
        <v>21</v>
      </c>
      <c r="AH31" s="56" t="s">
        <v>24</v>
      </c>
      <c r="AM31" s="57" t="s">
        <v>25</v>
      </c>
    </row>
    <row r="32" spans="11:47" ht="19.5" customHeight="1">
      <c r="AB32" s="57" t="s">
        <v>22</v>
      </c>
      <c r="AC32" s="28">
        <f>7.8*3</f>
        <v>23.4</v>
      </c>
      <c r="AD32" s="62" t="s">
        <v>23</v>
      </c>
      <c r="AM32" s="57" t="s">
        <v>22</v>
      </c>
      <c r="AN32" s="28">
        <f>4*((2*0.18*0.92)+(2*0.18*1.7))</f>
        <v>3.7728000000000002</v>
      </c>
      <c r="AO32" s="62" t="s">
        <v>23</v>
      </c>
    </row>
    <row r="34" spans="13:41" ht="19.5" customHeight="1">
      <c r="AH34" s="56" t="s">
        <v>26</v>
      </c>
      <c r="AM34" s="57" t="s">
        <v>29</v>
      </c>
    </row>
    <row r="35" spans="13:41" ht="19.5" customHeight="1">
      <c r="Y35" s="58" t="s">
        <v>28</v>
      </c>
      <c r="Z35" s="58"/>
      <c r="AA35" s="58"/>
      <c r="AB35" s="59" t="s">
        <v>22</v>
      </c>
      <c r="AC35" s="61">
        <f>+AC32+AN32+AN35</f>
        <v>37.972799999999999</v>
      </c>
      <c r="AD35" s="62" t="s">
        <v>23</v>
      </c>
      <c r="AH35" s="56" t="s">
        <v>27</v>
      </c>
      <c r="AM35" s="57" t="s">
        <v>22</v>
      </c>
      <c r="AN35" s="28">
        <f>+(2*0.5*3)+(2*0.5*7.8)</f>
        <v>10.8</v>
      </c>
      <c r="AO35" s="62" t="s">
        <v>23</v>
      </c>
    </row>
    <row r="37" spans="13:41" ht="19.5" customHeight="1">
      <c r="M37" s="56" t="s">
        <v>33</v>
      </c>
    </row>
    <row r="38" spans="13:41" ht="19.5" customHeight="1">
      <c r="M38" s="56" t="s">
        <v>34</v>
      </c>
      <c r="Q38" s="57" t="s">
        <v>22</v>
      </c>
      <c r="R38" s="56" t="s">
        <v>35</v>
      </c>
    </row>
    <row r="39" spans="13:41" ht="19.5" customHeight="1">
      <c r="Q39" s="57" t="s">
        <v>22</v>
      </c>
      <c r="R39">
        <f>(AC35*3)/6</f>
        <v>18.9864</v>
      </c>
      <c r="S39" s="56" t="s">
        <v>32</v>
      </c>
      <c r="T39" s="56" t="s">
        <v>36</v>
      </c>
      <c r="X39" s="56" t="s">
        <v>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4.4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2023-05-15T06:19:48Z</cp:lastPrinted>
  <dcterms:created xsi:type="dcterms:W3CDTF">2012-03-21T04:38:16Z</dcterms:created>
  <dcterms:modified xsi:type="dcterms:W3CDTF">2024-09-24T02:14:20Z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