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1660" windowHeight="4710" activeTab="1"/>
  </bookViews>
  <sheets>
    <sheet name="rab 2018" sheetId="6" r:id="rId1"/>
    <sheet name="BreakDown" sheetId="4" r:id="rId2"/>
    <sheet name="Scudel" sheetId="3" r:id="rId3"/>
    <sheet name="Sheet1" sheetId="5" r:id="rId4"/>
  </sheets>
  <definedNames>
    <definedName name="_xlnm.Print_Area" localSheetId="1">BreakDown!$A$1:$I$37</definedName>
    <definedName name="_xlnm.Print_Area" localSheetId="0">'rab 2018'!$A$2:$I$22</definedName>
  </definedNames>
  <calcPr calcId="125725"/>
</workbook>
</file>

<file path=xl/calcChain.xml><?xml version="1.0" encoding="utf-8"?>
<calcChain xmlns="http://schemas.openxmlformats.org/spreadsheetml/2006/main">
  <c r="E33" i="4"/>
  <c r="E29"/>
  <c r="K16" i="6"/>
  <c r="K15"/>
  <c r="R18"/>
  <c r="S18" s="1"/>
  <c r="T18" s="1"/>
  <c r="U18" s="1"/>
  <c r="V18" s="1"/>
  <c r="W18" s="1"/>
  <c r="X18" s="1"/>
  <c r="Y18" s="1"/>
  <c r="Z18" s="1"/>
  <c r="J10"/>
  <c r="D10"/>
  <c r="A10"/>
  <c r="N9"/>
  <c r="M9"/>
  <c r="J9"/>
  <c r="K17" l="1"/>
  <c r="E15" i="4" l="1"/>
  <c r="E26"/>
  <c r="E11"/>
  <c r="E923" l="1"/>
  <c r="E924" s="1"/>
  <c r="E925" s="1"/>
  <c r="E920"/>
  <c r="E917"/>
  <c r="E914"/>
  <c r="G868"/>
  <c r="G890"/>
  <c r="H890"/>
  <c r="I892"/>
  <c r="H898"/>
  <c r="D895"/>
  <c r="H895" s="1"/>
  <c r="D873"/>
  <c r="H873" s="1"/>
  <c r="I878" s="1"/>
  <c r="I879" s="1"/>
  <c r="I881" s="1"/>
  <c r="H876"/>
  <c r="H899"/>
  <c r="D897"/>
  <c r="H897" s="1"/>
  <c r="H891"/>
  <c r="L877"/>
  <c r="D847"/>
  <c r="D850"/>
  <c r="D848"/>
  <c r="D849"/>
  <c r="H852"/>
  <c r="K852"/>
  <c r="K847"/>
  <c r="H843"/>
  <c r="L867"/>
  <c r="H877"/>
  <c r="D875"/>
  <c r="H875"/>
  <c r="H869"/>
  <c r="H868"/>
  <c r="I870" s="1"/>
  <c r="H851"/>
  <c r="I853"/>
  <c r="H842"/>
  <c r="H841"/>
  <c r="H823"/>
  <c r="D822"/>
  <c r="H822"/>
  <c r="D821"/>
  <c r="H821" s="1"/>
  <c r="D820"/>
  <c r="H820"/>
  <c r="D819"/>
  <c r="H819" s="1"/>
  <c r="I824" s="1"/>
  <c r="H815"/>
  <c r="H814"/>
  <c r="H813"/>
  <c r="E35"/>
  <c r="E36" s="1"/>
  <c r="G10" i="6" s="1"/>
  <c r="H10" s="1"/>
  <c r="K10" s="1"/>
  <c r="E19" i="4"/>
  <c r="E20" s="1"/>
  <c r="G9" i="6" s="1"/>
  <c r="H9" s="1"/>
  <c r="I45" i="4"/>
  <c r="I46"/>
  <c r="I47"/>
  <c r="I48"/>
  <c r="I49"/>
  <c r="I50"/>
  <c r="I51"/>
  <c r="I52"/>
  <c r="I53"/>
  <c r="I54"/>
  <c r="I55"/>
  <c r="I56"/>
  <c r="I57"/>
  <c r="K101"/>
  <c r="K120"/>
  <c r="E272"/>
  <c r="E309"/>
  <c r="J294"/>
  <c r="J297"/>
  <c r="E338"/>
  <c r="E339" s="1"/>
  <c r="E354"/>
  <c r="E355" s="1"/>
  <c r="E377"/>
  <c r="E378"/>
  <c r="E393"/>
  <c r="E394" s="1"/>
  <c r="E431"/>
  <c r="I11" i="6" l="1"/>
  <c r="I13" s="1"/>
  <c r="I14" s="1"/>
  <c r="P18" s="1"/>
  <c r="K9"/>
  <c r="J23" i="4"/>
  <c r="J26" s="1"/>
  <c r="J27" s="1"/>
  <c r="I816"/>
  <c r="I825" s="1"/>
  <c r="I827" s="1"/>
  <c r="I900"/>
  <c r="I901" s="1"/>
  <c r="I903" s="1"/>
  <c r="I844"/>
  <c r="I854" s="1"/>
  <c r="U19" i="6" l="1"/>
  <c r="S19"/>
  <c r="X19"/>
  <c r="Y19"/>
  <c r="R19"/>
  <c r="R20" s="1"/>
  <c r="R21" s="1"/>
  <c r="Z19"/>
  <c r="V19"/>
  <c r="W19"/>
  <c r="T19"/>
  <c r="Z20" l="1"/>
  <c r="Z21" s="1"/>
  <c r="Z22" s="1"/>
  <c r="W20"/>
  <c r="W21" s="1"/>
  <c r="W22" s="1"/>
  <c r="Y20"/>
  <c r="Y21" s="1"/>
  <c r="T20"/>
  <c r="T21" s="1"/>
  <c r="T22" s="1"/>
  <c r="T23"/>
  <c r="U20"/>
  <c r="U21" s="1"/>
  <c r="S20"/>
  <c r="S21" s="1"/>
  <c r="V20"/>
  <c r="V21" s="1"/>
  <c r="X20"/>
  <c r="X21" s="1"/>
  <c r="Y23" s="1"/>
  <c r="W23"/>
  <c r="Z23" l="1"/>
  <c r="Z24" s="1"/>
  <c r="T24"/>
  <c r="U22"/>
  <c r="U23"/>
  <c r="R22"/>
  <c r="R24" s="1"/>
  <c r="S23"/>
  <c r="S22"/>
  <c r="V22"/>
  <c r="V23"/>
  <c r="Y22"/>
  <c r="Y24" s="1"/>
  <c r="W24"/>
  <c r="X23"/>
  <c r="X22"/>
  <c r="U24" l="1"/>
  <c r="S24"/>
  <c r="X24"/>
  <c r="V24"/>
  <c r="P26" l="1"/>
  <c r="B14" s="1"/>
</calcChain>
</file>

<file path=xl/sharedStrings.xml><?xml version="1.0" encoding="utf-8"?>
<sst xmlns="http://schemas.openxmlformats.org/spreadsheetml/2006/main" count="2044" uniqueCount="856">
  <si>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</si>
  <si>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</si>
  <si>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</si>
  <si>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</si>
  <si>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</si>
  <si>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</si>
  <si>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</si>
  <si>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</si>
  <si>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</si>
  <si>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</si>
  <si>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Material</t>
  </si>
  <si>
    <t>Buah</t>
  </si>
  <si>
    <t>Hitung</t>
  </si>
  <si>
    <t>II</t>
  </si>
  <si>
    <t>Biaya Pelaksanaan</t>
  </si>
  <si>
    <t>Unit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</si>
  <si>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</si>
  <si>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</si>
  <si>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</si>
  <si>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</si>
  <si>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</si>
  <si>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</si>
  <si>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Bh</t>
  </si>
  <si>
    <t>Ls</t>
  </si>
  <si>
    <t xml:space="preserve">Total </t>
  </si>
  <si>
    <t>-  Pembuatan tutup Mainhole Reservoir.</t>
  </si>
  <si>
    <t xml:space="preserve">    Plat bordes Uk : 120 x 120 Cm  t : 6 mm</t>
  </si>
  <si>
    <t>III</t>
  </si>
  <si>
    <t>Tabel</t>
  </si>
  <si>
    <t>-</t>
  </si>
  <si>
    <t>Set</t>
  </si>
  <si>
    <t>Disahkan oleh :</t>
  </si>
  <si>
    <t>M</t>
  </si>
  <si>
    <t>I.</t>
  </si>
  <si>
    <t>PERBAIKAN PIPA HEADER Ø 600 MM</t>
  </si>
  <si>
    <t>Perbaikan Pipa Header</t>
  </si>
  <si>
    <t>Uraian Pekerjaan</t>
  </si>
  <si>
    <t>Sat</t>
  </si>
  <si>
    <t>Harga Satuan</t>
  </si>
  <si>
    <t>Sub. Total</t>
  </si>
  <si>
    <t>II.</t>
  </si>
  <si>
    <t>Jumlah</t>
  </si>
  <si>
    <t>PPN 10%</t>
  </si>
  <si>
    <t>Total</t>
  </si>
  <si>
    <t>BREAK DOWN</t>
  </si>
  <si>
    <t>Lokasi : Booster Pump Laubeng Klewang</t>
  </si>
  <si>
    <t>No</t>
  </si>
  <si>
    <t>Vol</t>
  </si>
  <si>
    <t>Anal</t>
  </si>
  <si>
    <t>Jumlah Harga</t>
  </si>
  <si>
    <t xml:space="preserve">  1. Flange spigot Ø 600 x 1000 mm sch 40 t : 12.5 mm (tempa)</t>
  </si>
  <si>
    <t xml:space="preserve">  2. Karet Adaptor Coupling Ø 600 x 1000 mm (tempa)</t>
  </si>
  <si>
    <t xml:space="preserve">  3. Bolt &amp; Nut Ø 1" x 4"</t>
  </si>
  <si>
    <t xml:space="preserve">  4. Ring per Bolt &amp; Nut Ø 1" x 4"</t>
  </si>
  <si>
    <t xml:space="preserve">  5. Rubber Packing t = 5 mm</t>
  </si>
  <si>
    <t xml:space="preserve">Meter </t>
  </si>
  <si>
    <t xml:space="preserve">  6. Bongkar Flange Spigot Ø 600 mm (malam hari)</t>
  </si>
  <si>
    <t xml:space="preserve">  7. Bongkar Mekanical Coupling Ø 600 mm (malam hari)</t>
  </si>
  <si>
    <t xml:space="preserve">  8. Pasang Mekanical Coupling Ø 600 mm (malam hari)</t>
  </si>
  <si>
    <t xml:space="preserve">  9. Pasang Flange Spigot Ø 600 mm (malam hari)</t>
  </si>
  <si>
    <t>10. Dewatering (malam hari)</t>
  </si>
  <si>
    <t>Malam</t>
  </si>
  <si>
    <t>11. Pembuatan Steking (malam hari)</t>
  </si>
  <si>
    <t>12. Penyetelan (malam hari)</t>
  </si>
  <si>
    <t>13. transport material dan peralatan (malam hari)</t>
  </si>
  <si>
    <t xml:space="preserve">Terbilang : </t>
  </si>
  <si>
    <t>Enam belas juta enam ratus enam puluh delapan ribu dua ratus rupiah</t>
  </si>
  <si>
    <t>Tempa Flange Spigot</t>
  </si>
  <si>
    <t>Ø 600 x 1000 mm Sch 40</t>
  </si>
  <si>
    <t>t : 12.5 mm</t>
  </si>
  <si>
    <t xml:space="preserve">   - Pipa Steel Ø 600 x 1000 mm                               </t>
  </si>
  <si>
    <t>=</t>
  </si>
  <si>
    <t>1 meter x Rp. 3,350,000,-</t>
  </si>
  <si>
    <t xml:space="preserve">     Sch 40 t : 12.5 mm                                               </t>
  </si>
  <si>
    <t>Rp. 3,350,000,-</t>
  </si>
  <si>
    <t xml:space="preserve">   - Flange Ø 600 t : 22 mm                                           </t>
  </si>
  <si>
    <t>1 buah x Rp. 2,718,196,-</t>
  </si>
  <si>
    <t xml:space="preserve">                                                                                       </t>
  </si>
  <si>
    <t>Rp. 2,718,196,-</t>
  </si>
  <si>
    <t xml:space="preserve">   - Pemotongan Pipa Ø 600 mm                                   </t>
  </si>
  <si>
    <t>3.76 x Rp. 49,076.36,-</t>
  </si>
  <si>
    <t xml:space="preserve">     t : 12.5 mm                                                                </t>
  </si>
  <si>
    <t xml:space="preserve">   - Pengelasan Pipa Las Penuh                                     </t>
  </si>
  <si>
    <t>3.76 x Rp. 189,231.26,-</t>
  </si>
  <si>
    <t xml:space="preserve">                                                                                        </t>
  </si>
  <si>
    <t xml:space="preserve">                                                                         Total       </t>
  </si>
  <si>
    <t xml:space="preserve">Karet Adaptor Coupling Ø 600 (tempa)                          </t>
  </si>
  <si>
    <t>2 buah x Rp. 750,000,-</t>
  </si>
  <si>
    <t>Rp. 1,500,000,-</t>
  </si>
  <si>
    <t xml:space="preserve">Bolt &amp; Nut Ø 1" x 4"                                                         </t>
  </si>
  <si>
    <t>20 buah x Rp. 14,640,-</t>
  </si>
  <si>
    <t>Rp. 292,800,-</t>
  </si>
  <si>
    <t xml:space="preserve">Ring per Bolt &amp; Nut Ø 1" x 4"                                           </t>
  </si>
  <si>
    <t>40 buah x Rp. 3,000,-</t>
  </si>
  <si>
    <t xml:space="preserve">                                                                                         </t>
  </si>
  <si>
    <t>Rp. 120,000,-</t>
  </si>
  <si>
    <t xml:space="preserve">Rubber Packing t= 5 mm                                                </t>
  </si>
  <si>
    <t>1 meter x Rp. 220,000,-</t>
  </si>
  <si>
    <t>Rp. 220,000,-</t>
  </si>
  <si>
    <t xml:space="preserve">Bongkar/pasang Flange Spigot Ø 600 mm (mlm hari)   </t>
  </si>
  <si>
    <t>1 buah x Rp. 605,385,-</t>
  </si>
  <si>
    <t>Rp. 605,385,-</t>
  </si>
  <si>
    <t xml:space="preserve">Bongkar/pasang Mekanical Coupling Ø 600 mm (mlm hari)   </t>
  </si>
  <si>
    <t xml:space="preserve">                                                                                   </t>
  </si>
  <si>
    <t xml:space="preserve">Dewatering (mlm hari)                                               </t>
  </si>
  <si>
    <t>1 x  Rp. 300,000,-</t>
  </si>
  <si>
    <t>Rp. 300,000,-</t>
  </si>
  <si>
    <t xml:space="preserve">Pembuatan Steking (mlm hari)                                 </t>
  </si>
  <si>
    <t>2 x Rp. 150,000,-</t>
  </si>
  <si>
    <t xml:space="preserve">                                                                                  </t>
  </si>
  <si>
    <t xml:space="preserve">Penyetelan (mlm hari)                                               </t>
  </si>
  <si>
    <t>1 x Rp. 250,000,-</t>
  </si>
  <si>
    <t>Rp. 250,000,-</t>
  </si>
  <si>
    <t xml:space="preserve">                                                               Total </t>
  </si>
  <si>
    <t xml:space="preserve">                                                                 Dibulatkan </t>
  </si>
  <si>
    <t>PEMBUATAN TUTUP CANEL KABEL DAN PINTU RUANG POMPA</t>
  </si>
  <si>
    <t>Lokasi : Booster Pump Martubung</t>
  </si>
  <si>
    <t>Pembuatan Tutup chanel kabel</t>
  </si>
  <si>
    <t>Uk : 120 x 87 Cm</t>
  </si>
  <si>
    <t>- Plat Bordes Uk : 120 x 87 Cm</t>
  </si>
  <si>
    <t>Rp. 357.500</t>
  </si>
  <si>
    <t>-  Plat Siku 50 x 50 x 5 mm panjang 4 m</t>
  </si>
  <si>
    <t>Rp. 248.400</t>
  </si>
  <si>
    <t>-  Pemotongan Plat Bordes t = 5 mm</t>
  </si>
  <si>
    <t>1,2 m x Rp. 49.076,36</t>
  </si>
  <si>
    <t>Rp. 58.891,632</t>
  </si>
  <si>
    <t>-  Pemotongan Besi Siku 50 x 50 x 5 mm</t>
  </si>
  <si>
    <t>0,8 m x Rp. 49.076,36</t>
  </si>
  <si>
    <t xml:space="preserve">   8 sisi x 10 Cm</t>
  </si>
  <si>
    <t>Rp. 39.261,088</t>
  </si>
  <si>
    <t>-  Pengecatan Plat Bordes timbal balik 2 x cat</t>
  </si>
  <si>
    <r>
      <t>2,088 m</t>
    </r>
    <r>
      <rPr>
        <sz val="11"/>
        <color indexed="8"/>
        <rFont val="Arial"/>
        <family val="2"/>
      </rPr>
      <t>² x Rp. 29.891,09</t>
    </r>
  </si>
  <si>
    <t>Rp. 62.412</t>
  </si>
  <si>
    <t xml:space="preserve">-  Pengelasan Plat Siku Ke Plat Bordes </t>
  </si>
  <si>
    <t>0,88 m x Rp. 189.231,26</t>
  </si>
  <si>
    <t xml:space="preserve">   panjang 3 Cm  16 tempat</t>
  </si>
  <si>
    <t>Rp. 166.523,50</t>
  </si>
  <si>
    <t>-  Pembuatan lobang Plat Bordes 4 lobang</t>
  </si>
  <si>
    <t>4 x Rp. 7.645,32</t>
  </si>
  <si>
    <t>Rp. 30.581,28</t>
  </si>
  <si>
    <t>-  Besi beton 12 mm panjang 70 Cm</t>
  </si>
  <si>
    <t>0,624 x Rp. 13.635</t>
  </si>
  <si>
    <t xml:space="preserve">   @ 70 Cm = 0,624 Kg</t>
  </si>
  <si>
    <t>Rp. 8.508,24</t>
  </si>
  <si>
    <t>Rp. 909.728,15</t>
  </si>
  <si>
    <t xml:space="preserve">Pembuatan Tutup chanel </t>
  </si>
  <si>
    <t>Uk : 120 x 109 Cm</t>
  </si>
  <si>
    <t>-  Plat Bordes Uk : 120 x 109 Cm</t>
  </si>
  <si>
    <t>Rp. 454.000</t>
  </si>
  <si>
    <t>-  Plat Siku 50 x 50 x 5 mm panjang 4,5 m</t>
  </si>
  <si>
    <t>Rp. 268.110</t>
  </si>
  <si>
    <t>0,8 m x Rp. 49.076,34</t>
  </si>
  <si>
    <t>-  Pengelasan Plat Siku Ke Plat Bordes</t>
  </si>
  <si>
    <t>1 m x Rp. 189.231,26</t>
  </si>
  <si>
    <t xml:space="preserve">   panjang 3 Cm 18 tempat</t>
  </si>
  <si>
    <t>Rp. 189.231,26</t>
  </si>
  <si>
    <t>-  Pembuatan lobang Plat Bordes  4 lobang</t>
  </si>
  <si>
    <t>-  Besi Beton 12 mm panjang 70 Cm</t>
  </si>
  <si>
    <t>Rp. 1.048.583,500</t>
  </si>
  <si>
    <t>Tempa Pintu Harmonika</t>
  </si>
  <si>
    <r>
      <t>5,76 m</t>
    </r>
    <r>
      <rPr>
        <sz val="11"/>
        <color indexed="8"/>
        <rFont val="Arial"/>
        <family val="2"/>
      </rPr>
      <t>²</t>
    </r>
    <r>
      <rPr>
        <sz val="11"/>
        <color indexed="8"/>
        <rFont val="Calibri"/>
      </rPr>
      <t xml:space="preserve"> x Rp. 980.900</t>
    </r>
  </si>
  <si>
    <t>Uk : 240 x 240 cm</t>
  </si>
  <si>
    <t>Rp. 5.650.000</t>
  </si>
  <si>
    <t>Lengkap kusen + kunci dan pemasangan</t>
  </si>
  <si>
    <t>Tempa Pintu Panel Papan sembarang keras</t>
  </si>
  <si>
    <t>Rp. 545.000</t>
  </si>
  <si>
    <t>Uk : 90 x 210 Cm</t>
  </si>
  <si>
    <t>- Pemasangan</t>
  </si>
  <si>
    <t>Rp. 75.000</t>
  </si>
  <si>
    <t>- Kunci</t>
  </si>
  <si>
    <t>Rp. 695.000</t>
  </si>
  <si>
    <t>Rp. 480.000</t>
  </si>
  <si>
    <t>Uk : 80 x 210 Cm</t>
  </si>
  <si>
    <t>Rp. 630.000</t>
  </si>
  <si>
    <t>PEMBUATAN TUTUP CANEL KABEL</t>
  </si>
  <si>
    <t>Lokasi : Booster Pump Simalingkar</t>
  </si>
  <si>
    <t>Plat Bordes</t>
  </si>
  <si>
    <t>Plat Bordes Uk: 120 x 25 Cm  t= 5 mm</t>
  </si>
  <si>
    <t>Rp. 190.899,50</t>
  </si>
  <si>
    <t>Besi Siku 50 x 50 x 5 mm Panjang = 4,4 m</t>
  </si>
  <si>
    <t>4,4 m x Rp. 30.000</t>
  </si>
  <si>
    <t>Rp. 132.000</t>
  </si>
  <si>
    <t>Pemotongan Plat Bordes 2,45 m</t>
  </si>
  <si>
    <t>2,45 m x Rp. 49.076,36</t>
  </si>
  <si>
    <t>Rp. 120.237</t>
  </si>
  <si>
    <t>Pengelasan Besi Siku 52 titik</t>
  </si>
  <si>
    <t>52 x Rp. 1.864,79</t>
  </si>
  <si>
    <t>Rp. 96.968,08</t>
  </si>
  <si>
    <t>Rp. 540.105,58</t>
  </si>
  <si>
    <t>Rp. 540.000</t>
  </si>
  <si>
    <t>PENGECATAN ATAP MENARA</t>
  </si>
  <si>
    <t>Lokasi : Booster Pump Menara</t>
  </si>
  <si>
    <t>Fiber Glass</t>
  </si>
  <si>
    <t>Uk: 7000 x 2000 x 300 mm</t>
  </si>
  <si>
    <t>Tebal: 2 mm</t>
  </si>
  <si>
    <t xml:space="preserve">  - Luas Fiber/lembar </t>
  </si>
  <si>
    <t>7 m²</t>
  </si>
  <si>
    <t xml:space="preserve">  - Harga/m²</t>
  </si>
  <si>
    <t xml:space="preserve">  - Harga/ lembar</t>
  </si>
  <si>
    <t>7 x 300,000</t>
  </si>
  <si>
    <t xml:space="preserve">  - Jasa 20%</t>
  </si>
  <si>
    <t>Harga/lembar Fiber Glass Uk : 7000 x 2000 x 300 mm</t>
  </si>
  <si>
    <t>Plat Stainless Steel SUS 201</t>
  </si>
  <si>
    <t>Uk : 30 x 5 x 600 mm</t>
  </si>
  <si>
    <t xml:space="preserve">  - Harga/batang</t>
  </si>
  <si>
    <t>Harga/batang + 20%</t>
  </si>
  <si>
    <t>Cat dasar PenZinc - Primer Epoxy</t>
  </si>
  <si>
    <t>@ Pail 32 Kg</t>
  </si>
  <si>
    <t xml:space="preserve">  - Harga cat/pail</t>
  </si>
  <si>
    <t>Harga/pail + 20%</t>
  </si>
  <si>
    <t>Cat minyak Penta Sinthentic - Top Side</t>
  </si>
  <si>
    <t>@ Pail 25 Kg</t>
  </si>
  <si>
    <t xml:space="preserve">Pengecatan atap bagian bawah 4 x cat, 2 x cat dasar </t>
  </si>
  <si>
    <t>+ 2 x cat finishing posisi diatas menara</t>
  </si>
  <si>
    <t xml:space="preserve">  - Biaya pengecatan/m²</t>
  </si>
  <si>
    <t xml:space="preserve">     3 x cat ( K11.a )</t>
  </si>
  <si>
    <t>26,518 / 3</t>
  </si>
  <si>
    <t xml:space="preserve">     1 x cat </t>
  </si>
  <si>
    <t xml:space="preserve">  - Untuk pengecatan/m²</t>
  </si>
  <si>
    <t>8,839 x 4 x 1.5</t>
  </si>
  <si>
    <t xml:space="preserve">     4 x cat posisi diatas menara</t>
  </si>
  <si>
    <t>Pengecatan atap  bagian atas 3 x cat, 1 x cat dasar</t>
  </si>
  <si>
    <t>+ 2 x cat finishing</t>
  </si>
  <si>
    <t>8,839 x 3 x 1.5</t>
  </si>
  <si>
    <t xml:space="preserve">     1 x cat dasar + 2 x cat finishing posisi diatas menara</t>
  </si>
  <si>
    <t>Pemasangan lapis fiber atap menara bagian bawah/</t>
  </si>
  <si>
    <t xml:space="preserve">penyetelan                                              </t>
  </si>
  <si>
    <t xml:space="preserve">  - Pengeboran plat SS untuk plat fiber</t>
  </si>
  <si>
    <t>16 lobang</t>
  </si>
  <si>
    <t xml:space="preserve">     Pengeboran/lobang</t>
  </si>
  <si>
    <t>7,645.32 (tabel)</t>
  </si>
  <si>
    <t>16 x 7,645.32</t>
  </si>
  <si>
    <t xml:space="preserve">  - Pengeboran besi UNP untuk baut pengikat fiber</t>
  </si>
  <si>
    <t xml:space="preserve">     Pengeboran besi UNP posisi diatas menara</t>
  </si>
  <si>
    <t>16 x 7,645.32 x 1.5</t>
  </si>
  <si>
    <t xml:space="preserve">  - Pengangkatan plat SS, pengangkatan fiber/lembar</t>
  </si>
  <si>
    <t xml:space="preserve">     (@ 7.0 m² )</t>
  </si>
  <si>
    <t xml:space="preserve">    Pemasangan plat SS dan penyetelan ( 1 sel )</t>
  </si>
  <si>
    <t xml:space="preserve">  - Pemasangan fiber/penyetelan @ 7.0 m²</t>
  </si>
  <si>
    <t xml:space="preserve">    Posisi diatas menara</t>
  </si>
  <si>
    <t>PENGGANTIAN SLUICE GATE</t>
  </si>
  <si>
    <t>1.</t>
  </si>
  <si>
    <t>Pembuatan Sluice gate, frame sluice gate dan sistem</t>
  </si>
  <si>
    <t>perapat/sel dengan material Stainless steel SUS 304</t>
  </si>
  <si>
    <t>- Guide frame 1810 x 133 x 200  t: 8 mm</t>
  </si>
  <si>
    <t>89.30 Kg x 140,000</t>
  </si>
  <si>
    <t>- Gate Leaf 910 x 900 mm  t: 8 mm</t>
  </si>
  <si>
    <t>65.20 Kg x 140,000</t>
  </si>
  <si>
    <t>- Rangka penguat daya pintu 120 x 80 x 8  t: 8 mm</t>
  </si>
  <si>
    <t>57.96 Kg x 140,000</t>
  </si>
  <si>
    <t>- Penguat frame pintu 80 x 8 x 900  t: 8 mm</t>
  </si>
  <si>
    <t>21.05 Kg x 140,000</t>
  </si>
  <si>
    <t>- Plat frame 80 x 150 x 900  t: 8 mm</t>
  </si>
  <si>
    <t>10.55 Kg x 140,000</t>
  </si>
  <si>
    <t>- Bottom plate 200 x 1200</t>
  </si>
  <si>
    <t>15.21 Kg x 140,000</t>
  </si>
  <si>
    <t>- Plat penguat lain-lain</t>
  </si>
  <si>
    <t>20 Kg x 140,000</t>
  </si>
  <si>
    <t>- Chemical Anchor + bolt Ø 16 x 200</t>
  </si>
  <si>
    <t>12 set x 575,000</t>
  </si>
  <si>
    <t>- Pin Spindle Ø 16 x 200</t>
  </si>
  <si>
    <t>2 pcs x 250,000</t>
  </si>
  <si>
    <t>- Rubber seal Tempa 1 lot</t>
  </si>
  <si>
    <t>1 lot x 1,900,000</t>
  </si>
  <si>
    <t xml:space="preserve">- Pengeboran, grinding dan setting Stainless Steel </t>
  </si>
  <si>
    <t xml:space="preserve">   1 lot (ls)</t>
  </si>
  <si>
    <t>- Pemotongan Stainless Steel t=8 mm dengan Flashma</t>
  </si>
  <si>
    <t>- Pengelasan penuh Stainless Steel t= 8 mm p=11 meter</t>
  </si>
  <si>
    <t xml:space="preserve">  @ Rp. 500,000</t>
  </si>
  <si>
    <t>11 x 500,000</t>
  </si>
  <si>
    <t>2.</t>
  </si>
  <si>
    <t>Shaft Sluice gate pipa Ø 1⅟₂" x 6 m</t>
  </si>
  <si>
    <t>Carbon Steel Schedule 60  1 unit (Ls)</t>
  </si>
  <si>
    <t>3.</t>
  </si>
  <si>
    <t>Bongkar pasang Sluice gate, bongkar pasang Guide</t>
  </si>
  <si>
    <t xml:space="preserve"> frame, bongkar pasang Anchor, bongkar pasang Shaft,</t>
  </si>
  <si>
    <t xml:space="preserve">  setting ,dll. (kerja malam) 1 unit (Ls)</t>
  </si>
  <si>
    <t>PEMBUATAN MAINHOLE</t>
  </si>
  <si>
    <t>Lokasi : Booster Pump Sejarah</t>
  </si>
  <si>
    <t>Pembuatan lobang Mainhole untuk pengangkatan endapan</t>
  </si>
  <si>
    <t xml:space="preserve">lumpur dan pengecoran tempat tutup Mainhole </t>
  </si>
  <si>
    <t>- Pembobokan lantai atas reservoir beton bertulang K.300</t>
  </si>
  <si>
    <t xml:space="preserve">   Uk: 80 x 80 cm tebal : 30 Cm 1 tempat (Ls)</t>
  </si>
  <si>
    <t>- Bekisting :</t>
  </si>
  <si>
    <t xml:space="preserve">                         - (0.30 x 1.20) x 4 = 1.44 m2</t>
  </si>
  <si>
    <t>2.4 x 182,201.78  (F8.a)</t>
  </si>
  <si>
    <r>
      <t xml:space="preserve">                         - (0.30 x 0.80) x 4 </t>
    </r>
    <r>
      <rPr>
        <u/>
        <sz val="11"/>
        <color indexed="8"/>
        <rFont val="Calibri"/>
        <family val="2"/>
      </rPr>
      <t xml:space="preserve">= 0.96 m2  +  </t>
    </r>
  </si>
  <si>
    <t xml:space="preserve">                                                               2.40 m2</t>
  </si>
  <si>
    <t>- Pengecoran dinding lobang Mainhole beton cor mutu FC</t>
  </si>
  <si>
    <t>0.29 x 455,805.37 (G41.c)</t>
  </si>
  <si>
    <t xml:space="preserve">   Uk : 120 x 120  tebal : 30 cm  lebar : 20 cm</t>
  </si>
  <si>
    <t xml:space="preserve">   cor = (0.30 x 0.20) x 4.8</t>
  </si>
  <si>
    <t xml:space="preserve">          = 0.29 m3</t>
  </si>
  <si>
    <t xml:space="preserve">                                                                                                   Total biaya</t>
  </si>
  <si>
    <t xml:space="preserve">                                                                                                   Dibulatkan</t>
  </si>
  <si>
    <t>Pembuatan tutup Mainhole reservoir plat bordes</t>
  </si>
  <si>
    <t>Uk : 120 cm x 120 cm   tebal : 6 mm</t>
  </si>
  <si>
    <t>- Plat bordes uk : 1.2 m x 1.2 m   tebal : 6 mm</t>
  </si>
  <si>
    <t>1.44 m2</t>
  </si>
  <si>
    <t xml:space="preserve">   Harga/m2 @ Rp. 755,100</t>
  </si>
  <si>
    <t>1.44 m2 x 755,100</t>
  </si>
  <si>
    <t>- Plat siku uk : 50 x 50    tebal : 5 mm</t>
  </si>
  <si>
    <t>4.8 m</t>
  </si>
  <si>
    <t xml:space="preserve">   Harga/m @ Rp. 37,500</t>
  </si>
  <si>
    <t>4.8 m x 37,500</t>
  </si>
  <si>
    <t xml:space="preserve">- Pemotongan Plat siku </t>
  </si>
  <si>
    <t>0.2 m x 49,076.36</t>
  </si>
  <si>
    <t xml:space="preserve">- Pengelasan Plat siku 64 titik </t>
  </si>
  <si>
    <t>64 x 1,863.8</t>
  </si>
  <si>
    <t xml:space="preserve">   Las titik timbal balik</t>
  </si>
  <si>
    <t>Lokasi : Booster Pump Pasar IV Padang Bulan</t>
  </si>
  <si>
    <t>perapat/seal dengan material Stainless steel SUS 304</t>
  </si>
  <si>
    <t>RENCANA JADWAL PENGURASAN RESERVOIR</t>
  </si>
  <si>
    <t>LOKASI : BOOSTER PUMP CEMARA ASRI</t>
  </si>
  <si>
    <t>TANGGAL</t>
  </si>
  <si>
    <t>JAM</t>
  </si>
  <si>
    <t>URAIAN KERJA</t>
  </si>
  <si>
    <t>JUMLAH</t>
  </si>
  <si>
    <t>OPERASI POMPA</t>
  </si>
  <si>
    <t>KETERANGAN</t>
  </si>
  <si>
    <t>POMPA DISTRIBUSI</t>
  </si>
  <si>
    <t>POMPA PENGERING</t>
  </si>
  <si>
    <t>NO.1</t>
  </si>
  <si>
    <t>NO.2</t>
  </si>
  <si>
    <t>NO.3</t>
  </si>
  <si>
    <t>09.00 - 15.00</t>
  </si>
  <si>
    <t>1. Pemasangan peralatan/pemeriksaan</t>
  </si>
  <si>
    <t xml:space="preserve">    kelengkapan peralatan</t>
  </si>
  <si>
    <t>ON</t>
  </si>
  <si>
    <t>OFF</t>
  </si>
  <si>
    <t xml:space="preserve">      - Pemasangan Pompa Ø 4"  </t>
  </si>
  <si>
    <t>1 unit</t>
  </si>
  <si>
    <t xml:space="preserve">      - Pemasangan Pompa Ø 6"  </t>
  </si>
  <si>
    <t xml:space="preserve">      - Pemasangan lampu penerangan </t>
  </si>
  <si>
    <t>Sesuai kebutuhan</t>
  </si>
  <si>
    <t xml:space="preserve">      - Pekerja </t>
  </si>
  <si>
    <t>20 orang</t>
  </si>
  <si>
    <t xml:space="preserve">      - Kelengkapan alat bantu kerja :</t>
  </si>
  <si>
    <t xml:space="preserve">         1. Sapu</t>
  </si>
  <si>
    <t>10 buah</t>
  </si>
  <si>
    <t xml:space="preserve">         2. Alat pendorong Residu</t>
  </si>
  <si>
    <t>6 buah</t>
  </si>
  <si>
    <t xml:space="preserve">         3. Ember pengangkat</t>
  </si>
  <si>
    <t>4 buah</t>
  </si>
  <si>
    <t xml:space="preserve">         4. Brush kawat</t>
  </si>
  <si>
    <t>8 buah</t>
  </si>
  <si>
    <t xml:space="preserve">         5. Brush biasa</t>
  </si>
  <si>
    <t>2. Pelaksanaan Pekerjaan</t>
  </si>
  <si>
    <t xml:space="preserve">    - Penyikatan dinding reservior</t>
  </si>
  <si>
    <t xml:space="preserve">    - Penyikatan lantai reservoir</t>
  </si>
  <si>
    <t xml:space="preserve">    - Pengangkatan lumpur</t>
  </si>
  <si>
    <t xml:space="preserve">    - Pembilasan reservoir</t>
  </si>
  <si>
    <t xml:space="preserve">    - Pengisian reservoir</t>
  </si>
  <si>
    <t xml:space="preserve">    - Pengaturan kembali Valve ke posisi</t>
  </si>
  <si>
    <t xml:space="preserve">      semula</t>
  </si>
  <si>
    <t>05.00</t>
  </si>
  <si>
    <t xml:space="preserve">    - Start Operasi Pompa</t>
  </si>
  <si>
    <t>05.00 - 08.00</t>
  </si>
  <si>
    <t xml:space="preserve">    - Monitoring operasi pompa/jaringan</t>
  </si>
  <si>
    <t>RENCANA JADWAL PEMASANGAN MAGNETIC FLOW Ø 500 mm</t>
  </si>
  <si>
    <t>LOKASI : BOOSTER PUMP GARU I</t>
  </si>
  <si>
    <t>NO.4</t>
  </si>
  <si>
    <t>NO.5</t>
  </si>
  <si>
    <t>SUMP PUMP                Ø 2"</t>
  </si>
  <si>
    <t>14 Sep 2012</t>
  </si>
  <si>
    <t>21.00 - 24.00</t>
  </si>
  <si>
    <t>- Pengaturan Valve pipa transmisi</t>
  </si>
  <si>
    <t xml:space="preserve">   Ø 500 mm</t>
  </si>
  <si>
    <t>- Buka Wash Out (WO)</t>
  </si>
  <si>
    <t xml:space="preserve">- Bongkar pasang Magnetic Flow </t>
  </si>
  <si>
    <t xml:space="preserve">   Ø 500 mm dan accessories</t>
  </si>
  <si>
    <t>- Instal dan setting Control Magnetic</t>
  </si>
  <si>
    <t xml:space="preserve">  Flow</t>
  </si>
  <si>
    <t>24.00</t>
  </si>
  <si>
    <t>- Start operasi pompa</t>
  </si>
  <si>
    <t>- Monitoring operasi pompa/jaringan</t>
  </si>
  <si>
    <t xml:space="preserve">  dan magnetic flow</t>
  </si>
  <si>
    <t>RENCANA JADWAL PEMASANGAN FOOT VALVE Ø 600 mm DAN PENGURASAN RESERVOIR</t>
  </si>
  <si>
    <t>LOKASI : BOOSTER PUMP LAUBENG KLEWANG</t>
  </si>
  <si>
    <t>SUMP PUMP                Ø 4"</t>
  </si>
  <si>
    <t>SUMP PUMP                Ø 6"</t>
  </si>
  <si>
    <t>19 Sep 2012</t>
  </si>
  <si>
    <t>09.00 - 19.00</t>
  </si>
  <si>
    <t>- Persiapan pelaksanaan pekerjaan</t>
  </si>
  <si>
    <t>- Pengangkapan Foot Valve Ø 600 mm</t>
  </si>
  <si>
    <t xml:space="preserve">   keatas reservoir</t>
  </si>
  <si>
    <t>- Persiapan/pemasangan pompa pengering</t>
  </si>
  <si>
    <t>- Pemeriksaan kelengkapan alat kerja</t>
  </si>
  <si>
    <t>- Pemasangan lampu penerangan</t>
  </si>
  <si>
    <t>20.00 - 24.00</t>
  </si>
  <si>
    <t>- Pemasangan Foot Valve Ø 600 mm</t>
  </si>
  <si>
    <t xml:space="preserve">Pendistribusian air </t>
  </si>
  <si>
    <t>- Pengurasan reservoir/pembilasan</t>
  </si>
  <si>
    <t>melalui jalur bypass</t>
  </si>
  <si>
    <t>01.00 - 05.00</t>
  </si>
  <si>
    <t>- Pengisian reservoir</t>
  </si>
  <si>
    <t>- Monitoring Operasional Pompa</t>
  </si>
  <si>
    <t>PENGGANTIAN MAGNETIC FLOW Ø 300 mm</t>
  </si>
  <si>
    <t>Lokasi : Booster Pump Sei Agul</t>
  </si>
  <si>
    <t>- Install alat instrumen/setting dan kalibrasi ( ls )</t>
  </si>
  <si>
    <t xml:space="preserve">   analisa hitung disetarakan bongkar pasang gate valve </t>
  </si>
  <si>
    <t xml:space="preserve">   Ø 300 mm</t>
  </si>
  <si>
    <t>- Bongkar pasang Magnetic Flow Ø 300 mm  1 unit (k. Malam)</t>
  </si>
  <si>
    <t>- Bongkar pasang collar Ø 300 mm (tabel) kerja malam</t>
  </si>
  <si>
    <t>- Bongkar pasang Flange Spigot Ø 300 mm (tabel) kerja malam</t>
  </si>
  <si>
    <t>- Pengaturan valve - valve 1 lot</t>
  </si>
  <si>
    <t>- Penerangan 1 lot (ls)</t>
  </si>
  <si>
    <t>- Sewa pompa 1 unit (ls)</t>
  </si>
  <si>
    <t>meter</t>
  </si>
  <si>
    <t>PEMBUATAN RUANG DOSHING</t>
  </si>
  <si>
    <t>Lokasi : Booster Pump Gaverta dan Sejarah</t>
  </si>
  <si>
    <t>Luas atap dan dinding rumah sodium untuk 1 unit</t>
  </si>
  <si>
    <t>- Bagian atas (atap)</t>
  </si>
  <si>
    <t xml:space="preserve">   Kerangka besi Hollow 30 x 30 mm</t>
  </si>
  <si>
    <t xml:space="preserve">   Atap fiber merk Twin Light</t>
  </si>
  <si>
    <t>300  cm x 400  cm</t>
  </si>
  <si>
    <t>12 m2</t>
  </si>
  <si>
    <t>- Dinding Bagian Samping</t>
  </si>
  <si>
    <t xml:space="preserve">   Dinding fiber merk Twin Light</t>
  </si>
  <si>
    <t>200 cm x 225 cm</t>
  </si>
  <si>
    <t>4,5 m2 x 2</t>
  </si>
  <si>
    <t>9 m2</t>
  </si>
  <si>
    <t>- Dinding Bagian Belakang</t>
  </si>
  <si>
    <t>300 cm x 225 cm</t>
  </si>
  <si>
    <t>6,75 m2</t>
  </si>
  <si>
    <t>27,75 m2</t>
  </si>
  <si>
    <t xml:space="preserve">Jumlah luas ruang sodium 1 unit   </t>
  </si>
  <si>
    <t xml:space="preserve">Harga/m2   </t>
  </si>
  <si>
    <t xml:space="preserve">Total biaya 1 unit   </t>
  </si>
  <si>
    <t>27,75 m2 x Rp. 444.325</t>
  </si>
  <si>
    <t xml:space="preserve">Dibulatkan   </t>
  </si>
  <si>
    <t>BREAK DOWN ITEM No. 1</t>
  </si>
  <si>
    <t>PERBAIKAN/PENUTUPAN KACA MONITORING</t>
  </si>
  <si>
    <t>RINCIAN UPAH PEKERJAAN</t>
  </si>
  <si>
    <t>Lokasi : Booster Pump Garu I</t>
  </si>
  <si>
    <t>Pahat dinding lobang kaca monitor</t>
  </si>
  <si>
    <t xml:space="preserve">                                                                                 Gambar A dengan D</t>
  </si>
  <si>
    <t xml:space="preserve">                                                                                 Gambar B dengan E</t>
  </si>
  <si>
    <t xml:space="preserve">                                                                                 Gambar C dengan F</t>
  </si>
  <si>
    <t xml:space="preserve">                                                                                 Jumlah biaya</t>
  </si>
  <si>
    <t>Pengeboran/pemasangan Dynabolt ke dinding reservoir</t>
  </si>
  <si>
    <t>- Pengeboran dinding reservoir K300 dengan handrill</t>
  </si>
  <si>
    <t xml:space="preserve">   mechine/lobang</t>
  </si>
  <si>
    <t>Rp. 150.000</t>
  </si>
  <si>
    <t>Rp.   50.000</t>
  </si>
  <si>
    <t>Rp. 15.000</t>
  </si>
  <si>
    <t>Rp.    3.000</t>
  </si>
  <si>
    <t>Rp.  12.000</t>
  </si>
  <si>
    <t>Pemotongan plat pelapis</t>
  </si>
  <si>
    <t>Uk : 78 x 84  = 3 buah</t>
  </si>
  <si>
    <t xml:space="preserve">         78 x 40  = 3 buah</t>
  </si>
  <si>
    <t>- Pemotongan plat sepanjang 78 cm 3 tempat</t>
  </si>
  <si>
    <t>- Pemotongan plat sepanjang 120 cm 1 tempat</t>
  </si>
  <si>
    <t xml:space="preserve"> 1 x 120 cm </t>
  </si>
  <si>
    <t>= 120 cm</t>
  </si>
  <si>
    <t>= 234 cm</t>
  </si>
  <si>
    <t>- Pemotongan plat sepanjang 42 cm 1 tempat</t>
  </si>
  <si>
    <t xml:space="preserve"> 3 x   78 cm  </t>
  </si>
  <si>
    <t xml:space="preserve">- Pemahatan dinding K300 untuk perekat pengecoran </t>
  </si>
  <si>
    <t>- Pemasangan dan penyetelan Dynabolt  ½"/buah</t>
  </si>
  <si>
    <t xml:space="preserve"> 1 x   164 cm  </t>
  </si>
  <si>
    <t>= 164 cm</t>
  </si>
  <si>
    <t>= 518 cm</t>
  </si>
  <si>
    <t>= 5,18 m</t>
  </si>
  <si>
    <t xml:space="preserve">   membutuhkan waktu 1 hari untuk 1 orang pekerja</t>
  </si>
  <si>
    <t>BREAKDOWN BIAYA PENGGANTI</t>
  </si>
  <si>
    <t>Biaya</t>
  </si>
  <si>
    <t>- Penutupan/pengecoran lobang bor</t>
  </si>
  <si>
    <t>- Biaya transportasi</t>
  </si>
  <si>
    <t>- Uang makan</t>
  </si>
  <si>
    <t>Rp.   53.375,15</t>
  </si>
  <si>
    <t>Rp.     6.500</t>
  </si>
  <si>
    <t>Rp.   15.000</t>
  </si>
  <si>
    <t>Total Biaya</t>
  </si>
  <si>
    <t>Rp.  74.875,15</t>
  </si>
  <si>
    <t>Rp.  75.000</t>
  </si>
  <si>
    <t>PEMUTUSAN TUNGGAKAN REKENING AIR</t>
  </si>
  <si>
    <t>LOKASI : BOOSTER PUMP MARTUBUNG</t>
  </si>
  <si>
    <t>14 Feb 2014</t>
  </si>
  <si>
    <t>09,00 - 16,00</t>
  </si>
  <si>
    <t xml:space="preserve">     kelengkapan peralatan</t>
  </si>
  <si>
    <t xml:space="preserve">     - Pemasangan lampu penerangan</t>
  </si>
  <si>
    <t xml:space="preserve">     - Pemasangan pompa pengering</t>
  </si>
  <si>
    <t xml:space="preserve">     - Membawa Magnetic Flow Ø 500 mm/</t>
  </si>
  <si>
    <t xml:space="preserve">        Acessories</t>
  </si>
  <si>
    <t xml:space="preserve">     - Dll</t>
  </si>
  <si>
    <t xml:space="preserve">     - Koordinasi IPA Limau Manis untuk </t>
  </si>
  <si>
    <t xml:space="preserve">        pengurangan pompa</t>
  </si>
  <si>
    <t xml:space="preserve">     - Penutupan Valve pipa transmisi jalur </t>
  </si>
  <si>
    <t>20,00 - 21,00</t>
  </si>
  <si>
    <t xml:space="preserve">        Cemara</t>
  </si>
  <si>
    <t xml:space="preserve">        Martubung, Air diarahkan ke Booster</t>
  </si>
  <si>
    <t xml:space="preserve">     - Membuka WO di jembatan Mangaan VII </t>
  </si>
  <si>
    <t>21,00 - 24,00</t>
  </si>
  <si>
    <t>24,00 - 03,00</t>
  </si>
  <si>
    <t xml:space="preserve">     - Pemasangan Magnetic flow dan</t>
  </si>
  <si>
    <t>03,00 - 04,00</t>
  </si>
  <si>
    <t xml:space="preserve">     - Pengaturan /pengoperasian kembali </t>
  </si>
  <si>
    <t xml:space="preserve">        Valve-valve</t>
  </si>
  <si>
    <t>04,00 - 05,00</t>
  </si>
  <si>
    <t xml:space="preserve">     - Pengisian Reservoir</t>
  </si>
  <si>
    <t>05,00</t>
  </si>
  <si>
    <t xml:space="preserve">     - Pengoperasian pompa Booster sesuai</t>
  </si>
  <si>
    <t xml:space="preserve">        jadwal</t>
  </si>
  <si>
    <t>1 lot</t>
  </si>
  <si>
    <t>3 unit</t>
  </si>
  <si>
    <t>1 set</t>
  </si>
  <si>
    <t>1 buah</t>
  </si>
  <si>
    <t>2 unit</t>
  </si>
  <si>
    <t>LOKASI</t>
  </si>
  <si>
    <t>BP. Martubung</t>
  </si>
  <si>
    <t>BP. Cemara</t>
  </si>
  <si>
    <t xml:space="preserve">Jembatan Mangaan </t>
  </si>
  <si>
    <t>Hafiz, Abdi Hakim</t>
  </si>
  <si>
    <t>Pihak Ke III</t>
  </si>
  <si>
    <t>Operator</t>
  </si>
  <si>
    <t>Ir. Suparman,         Abdul Rahim, Zulhadi, Zulham Akbar</t>
  </si>
  <si>
    <t>BREAKDOWN</t>
  </si>
  <si>
    <t>PEMBUATAN RUANGAN PENYIMPANAN SODIUM</t>
  </si>
  <si>
    <t>Lokasi : Booster Pump Gaverta dan Booster Pump Sejarah</t>
  </si>
  <si>
    <t>1. Besi Hollow Uk: 40 x 40  t: 2 mm</t>
  </si>
  <si>
    <t>Rp.   2.959.000</t>
  </si>
  <si>
    <t>6 lembar x Rp. 181.000</t>
  </si>
  <si>
    <t>22 btg @ 5,8 m x Rp. 134.000</t>
  </si>
  <si>
    <t>Rp. 1.086.000</t>
  </si>
  <si>
    <t>3. Fiber Twinlight Uk: 208 cm x 700 cm</t>
  </si>
  <si>
    <t>2. Seng MegaDeck Uk: 85 cm x 300 cm + lengkungan</t>
  </si>
  <si>
    <t>1 lembar x Rp. 2.068.000</t>
  </si>
  <si>
    <t>Rp. 2.068.000</t>
  </si>
  <si>
    <t>Pelaksanaan</t>
  </si>
  <si>
    <t>1. Pengelasan kerangka las penuh tebal 1,5 mm</t>
  </si>
  <si>
    <r>
      <t xml:space="preserve">21 m x </t>
    </r>
    <r>
      <rPr>
        <u/>
        <sz val="11"/>
        <color indexed="8"/>
        <rFont val="Calibri"/>
        <family val="2"/>
      </rPr>
      <t>Rp. 185.147,43 (tabel)</t>
    </r>
  </si>
  <si>
    <t>21 m x Rp. 92.573,715</t>
  </si>
  <si>
    <t>Rp. 1.944.048</t>
  </si>
  <si>
    <t>2. Pemotongan besi untuk kerangka</t>
  </si>
  <si>
    <t>1 unit x Rp. 700.000 (ls)</t>
  </si>
  <si>
    <t>Rp. 700.000</t>
  </si>
  <si>
    <t>3. Pemasangan seng Megadeck</t>
  </si>
  <si>
    <t>1 unit x Rp. 350.000 (ls)</t>
  </si>
  <si>
    <t>Rp. 350.000</t>
  </si>
  <si>
    <t>4. Pemasangan dinding fiber Twinlight</t>
  </si>
  <si>
    <t>Rp. 400.000</t>
  </si>
  <si>
    <t>1 unit x Rp. 400.000 (ls)</t>
  </si>
  <si>
    <t>Rp. 6.113.000</t>
  </si>
  <si>
    <r>
      <t xml:space="preserve">Dibulatkan   = </t>
    </r>
    <r>
      <rPr>
        <b/>
        <sz val="11"/>
        <color indexed="8"/>
        <rFont val="Calibri"/>
        <family val="2"/>
      </rPr>
      <t>Rp. 9.500.000</t>
    </r>
  </si>
  <si>
    <t xml:space="preserve">                         = Rp. 9.507.048</t>
  </si>
  <si>
    <t xml:space="preserve">                         = Rp. 6.113.000 + Rp. 3.394.048</t>
  </si>
  <si>
    <t>Total               = material + biaya pelaksanaan</t>
  </si>
  <si>
    <t>PEMASANGAN TANGKI HARIAN</t>
  </si>
  <si>
    <t>PEMBONGKARAN DAN PEMASANGAN TANGKI HARIAN</t>
  </si>
  <si>
    <t>-  Bongkar tangki Ø 60 x 120 cm</t>
  </si>
  <si>
    <t>-  Pasang tangki</t>
  </si>
  <si>
    <t>-  Pengangkatan dari Laubeng Klewang ke Mabar</t>
  </si>
  <si>
    <t xml:space="preserve">2. -  Pembongkaran tangki </t>
  </si>
  <si>
    <t xml:space="preserve">        disetarakan bongkar/pasang valve Ø 600 mm</t>
  </si>
  <si>
    <t>Rp. 150.000,-</t>
  </si>
  <si>
    <t xml:space="preserve">     -  Biaya transportasi dari BP. Laubeng Klewang ke BP. Mabar</t>
  </si>
  <si>
    <t xml:space="preserve">     -  Peralatan</t>
  </si>
  <si>
    <t xml:space="preserve">2. -  Pembongkaran bobok beton cor </t>
  </si>
  <si>
    <t xml:space="preserve">         tapak dudukan tangki 8 tempat @ (ls)</t>
  </si>
  <si>
    <t>PEMBUATAN PINTU RUANGAN POMPA</t>
  </si>
  <si>
    <t>Pembuatan kerangka lantai dengan penutup plat bordes</t>
  </si>
  <si>
    <t>-  Besi U uk:120 x 5 x 6 mm</t>
  </si>
  <si>
    <t>8 batang @ 6 m</t>
  </si>
  <si>
    <t>8 btg  x Rp. 644.000</t>
  </si>
  <si>
    <t>Rp.   5.152.000</t>
  </si>
  <si>
    <t>-  Plat Bordes uk: 120 x 240 x 4 mm</t>
  </si>
  <si>
    <t>3 lembar @ Rp. 1.203.555</t>
  </si>
  <si>
    <t>Rp. 3.610.665</t>
  </si>
  <si>
    <t>Rp. 833.165,6</t>
  </si>
  <si>
    <t>- Pemotongan besi U uk: 120 x 5 x 6 mm</t>
  </si>
  <si>
    <t>Rp. 428.927,3</t>
  </si>
  <si>
    <t>Rp. 648.017,5</t>
  </si>
  <si>
    <t>- Pembobokan lantai beton bertulang untuk dudukan kerangka</t>
  </si>
  <si>
    <t xml:space="preserve">   uk: 40 x 13 x 5 cm</t>
  </si>
  <si>
    <t>8 tempat x Rp. 75.000  (ls)</t>
  </si>
  <si>
    <t>Rp. 600.000</t>
  </si>
  <si>
    <t>- Pengeboran besi UNP</t>
  </si>
  <si>
    <t>8 lobang x Rp. 7.645,32</t>
  </si>
  <si>
    <t>Rp. 61.871,9</t>
  </si>
  <si>
    <t>- Pengeboran beton bertulang/pemasangan dynabolt 5/8 x 3"</t>
  </si>
  <si>
    <t>8 tempat x Rp. 20.000  (ls)</t>
  </si>
  <si>
    <t>Rp. 160.000</t>
  </si>
  <si>
    <t>Rp. 11.498.959,8</t>
  </si>
  <si>
    <t xml:space="preserve">TOTAL     </t>
  </si>
  <si>
    <t xml:space="preserve">DIBULATKAN     </t>
  </si>
  <si>
    <t>Rp. 11.498.959</t>
  </si>
  <si>
    <t xml:space="preserve">-  Jalusi bagian atas pintu harmonika uk: 65 x 340 cm </t>
  </si>
  <si>
    <t>Rp. 1.000.000</t>
  </si>
  <si>
    <t>1 unit x Rp. 1.000.000</t>
  </si>
  <si>
    <t>-  Pintu harmonika</t>
  </si>
  <si>
    <t xml:space="preserve">    uk: 305 x 305 cm   tebal plat besi 3 mm</t>
  </si>
  <si>
    <t>9,3025 m2 @ Rp. 910.000</t>
  </si>
  <si>
    <t>Rp. 8.465.275</t>
  </si>
  <si>
    <t>Rp. 8.450.000</t>
  </si>
  <si>
    <t xml:space="preserve">dibulatkan </t>
  </si>
  <si>
    <t xml:space="preserve">TOTAL    </t>
  </si>
  <si>
    <t>Rp. 9.450.000</t>
  </si>
  <si>
    <t xml:space="preserve">- Pengelasan plat bordes </t>
  </si>
  <si>
    <t>- Pengelasan besi UNP</t>
  </si>
  <si>
    <t>4,5 m x Rp. 185.147,93</t>
  </si>
  <si>
    <t>8,74 m x Rp. 49.076,36</t>
  </si>
  <si>
    <t>3,5 m x Rp. 185.147,93</t>
  </si>
  <si>
    <t>RINCIAN BIAYA</t>
  </si>
  <si>
    <r>
      <rPr>
        <u/>
        <sz val="11"/>
        <color indexed="8"/>
        <rFont val="Calibri"/>
        <family val="2"/>
      </rPr>
      <t>Rp. 1.250.000,-</t>
    </r>
    <r>
      <rPr>
        <sz val="11"/>
        <color indexed="8"/>
        <rFont val="Calibri"/>
        <family val="2"/>
      </rPr>
      <t xml:space="preserve"> (disetarakan dengan bongkar</t>
    </r>
  </si>
  <si>
    <t xml:space="preserve">                                </t>
  </si>
  <si>
    <t xml:space="preserve">      valve Ø 1000 mm)</t>
  </si>
  <si>
    <t>Rp. 625.000,-</t>
  </si>
  <si>
    <t>Pembongkaran tangki solar,pengangkatan dari Booster Pump</t>
  </si>
  <si>
    <t>Laubeng Klewang ke Booster Pump Mabar dan pemasangan.</t>
  </si>
  <si>
    <t xml:space="preserve">   - Pemasangan tangki solar</t>
  </si>
  <si>
    <t xml:space="preserve">    - Pembongkaran tangki solar </t>
  </si>
  <si>
    <t xml:space="preserve">       valve Ø 1000 mm)</t>
  </si>
  <si>
    <r>
      <rPr>
        <b/>
        <sz val="11"/>
        <color indexed="8"/>
        <rFont val="Calibri"/>
        <family val="2"/>
      </rPr>
      <t>Rp. 1.250.000,-</t>
    </r>
    <r>
      <rPr>
        <sz val="11"/>
        <color indexed="8"/>
        <rFont val="Calibri"/>
        <family val="2"/>
      </rPr>
      <t xml:space="preserve">  (disetarakan dengan pemasangan</t>
    </r>
  </si>
  <si>
    <t xml:space="preserve">   - Pembongkaran tiang katrol 2 (dua) tempat</t>
  </si>
  <si>
    <r>
      <rPr>
        <b/>
        <sz val="11"/>
        <color indexed="8"/>
        <rFont val="Calibri"/>
        <family val="2"/>
      </rPr>
      <t>Rp. 350.000,-</t>
    </r>
    <r>
      <rPr>
        <sz val="11"/>
        <color indexed="8"/>
        <rFont val="Calibri"/>
        <family val="2"/>
      </rPr>
      <t xml:space="preserve">  (Ls)</t>
    </r>
  </si>
  <si>
    <t xml:space="preserve">   - Biaya transportasi pengangkatan tangki dari BP. Laubeng </t>
  </si>
  <si>
    <t xml:space="preserve">      Klewang ke BP. Mabar</t>
  </si>
  <si>
    <r>
      <rPr>
        <b/>
        <sz val="11"/>
        <color indexed="8"/>
        <rFont val="Calibri"/>
        <family val="2"/>
      </rPr>
      <t xml:space="preserve">Rp. 275.000,-  </t>
    </r>
    <r>
      <rPr>
        <sz val="11"/>
        <color indexed="8"/>
        <rFont val="Calibri"/>
        <family val="2"/>
      </rPr>
      <t xml:space="preserve"> (Ls)</t>
    </r>
  </si>
  <si>
    <t>Rp. 2.500.000,-</t>
  </si>
  <si>
    <t>TOTAL BIAYA</t>
  </si>
  <si>
    <t>LOKASI : BOOSTER PUMP SEI AGUL</t>
  </si>
  <si>
    <t>08 Jan 2015</t>
  </si>
  <si>
    <t>09.00 - 16.00</t>
  </si>
  <si>
    <t>Pompa beroperasi sesuai jadwal</t>
  </si>
  <si>
    <t>09 Jan 2015</t>
  </si>
  <si>
    <t>SUMP PUMP                 Ø 4"</t>
  </si>
  <si>
    <t>15.00 - 19.00</t>
  </si>
  <si>
    <t>- Pengurasan Reservoir I</t>
  </si>
  <si>
    <t>19.00 - 03.00</t>
  </si>
  <si>
    <t>- Pengisian Reservoir I</t>
  </si>
  <si>
    <t>Pompa beroperasi normal sesuai jadwal</t>
  </si>
  <si>
    <t>20.00 - 02.00</t>
  </si>
  <si>
    <t>- Pengurasan Reservoir II</t>
  </si>
  <si>
    <t>- Pengisian Reservoir II</t>
  </si>
  <si>
    <t>02.00 - 05.00</t>
  </si>
  <si>
    <t>05.00 - 09.00</t>
  </si>
  <si>
    <t>- Pengaturan Valve kembali</t>
  </si>
  <si>
    <t>- Pengoperasian pompa</t>
  </si>
  <si>
    <t>- Pembersihan disekitar lokasi kerja</t>
  </si>
  <si>
    <t>Pompa OFF</t>
  </si>
  <si>
    <t>Pompa beroperasi sesuai jadwal/kondisi</t>
  </si>
  <si>
    <t>Pada tanggal 08 Januari 2015 seluruh peralatan dan kelengkapan lainnya sudah berada dilokasi</t>
  </si>
  <si>
    <t>- Pengaturan Valve</t>
  </si>
  <si>
    <t>SEWA POMPA PENGURASAN RESERVOIR</t>
  </si>
  <si>
    <t>-  Biaya sewa pompa Ø 4" /hari dari tempat penyewaan</t>
  </si>
  <si>
    <t>-  Keuntungan rekanan penyewa 25%</t>
  </si>
  <si>
    <t>Total biaya sewa pompa/hari</t>
  </si>
  <si>
    <t>-  Biaya sewa pompa Ø 6" /hari dari tempat penyewaan</t>
  </si>
  <si>
    <t>25% x 775.000</t>
  </si>
  <si>
    <t>775.000 + 193.750</t>
  </si>
  <si>
    <t>25% x 600.000</t>
  </si>
  <si>
    <t>600.000 + 150.000</t>
  </si>
  <si>
    <t>Lokasi : Booster Pump Gaverta</t>
  </si>
  <si>
    <t>LOKASI : BOOSTER PUMP GAVERTA</t>
  </si>
  <si>
    <t>15 orang</t>
  </si>
  <si>
    <t>14.00 - 19.00</t>
  </si>
  <si>
    <t>- Pengaturan Valve Cel I</t>
  </si>
  <si>
    <t>19.00 - 02.00</t>
  </si>
  <si>
    <t>Pompa beroperasi sesuai jadwal/kondisi kebutuhan air disuplay dari reservoir cel I dan II</t>
  </si>
  <si>
    <t>SUMP PUMP                 Ø 4 &amp; 6"</t>
  </si>
  <si>
    <t>- Pengurasan Reservoir  Cel I</t>
  </si>
  <si>
    <t>- Pengisian Reservoir Cel I</t>
  </si>
  <si>
    <t>- Pengurasan Reservoir Cel II</t>
  </si>
  <si>
    <t>- Pengisian Reservoir Cel II</t>
  </si>
  <si>
    <t>Pompa beroperasi normal sesuai jadwal kebutuhan air dari reservoir Cel II</t>
  </si>
  <si>
    <t>31 Juli 2015</t>
  </si>
  <si>
    <t>1 Agustus 2015</t>
  </si>
  <si>
    <t>16.00 - 20.00</t>
  </si>
  <si>
    <t>Pada tanggal 31 Juli 2015 seluruh peralatan dan kelengkapan lainnya sudah berada dilokasi</t>
  </si>
  <si>
    <t>LOKASI : BOOSTER PUMP MEDAN DENAI</t>
  </si>
  <si>
    <t>4 Sep 2015</t>
  </si>
  <si>
    <t>3 Sep 2015</t>
  </si>
  <si>
    <t>Pada tanggal 3 Sep 2015 seluruh peralatan dan kelengkapan lainnya sudah berada dilokasi</t>
  </si>
  <si>
    <t>- Pengisian Reservoir Cell I dan Cel II</t>
  </si>
  <si>
    <t>- Pengurasan Reservoir Cell I dan Cell II</t>
  </si>
  <si>
    <t>Gusneidi Nazer</t>
  </si>
  <si>
    <t>PEMBUATAN FLANGE SPIGOT</t>
  </si>
  <si>
    <t>Lokasi : Booster Pump Menara dan Sejarah</t>
  </si>
  <si>
    <t>-  Pengelasan Flange Spigot Ø 200 mm</t>
  </si>
  <si>
    <t>-  Keliling pipa = π x D</t>
  </si>
  <si>
    <t>3,14 x 0,2 m</t>
  </si>
  <si>
    <t>0,628 m</t>
  </si>
  <si>
    <t>-  Pengelasan 3 x las</t>
  </si>
  <si>
    <t>3 x 0,628 m</t>
  </si>
  <si>
    <t>1,884 m</t>
  </si>
  <si>
    <t>2 x 1,884 m</t>
  </si>
  <si>
    <t>3,768 m</t>
  </si>
  <si>
    <t xml:space="preserve">Jadi pengelasan Flange Spigot Menara Ø 200 mm </t>
  </si>
  <si>
    <t>214.375 x 3,768</t>
  </si>
  <si>
    <t>-  Pengelasan Flange Spigot Ø 150 mm</t>
  </si>
  <si>
    <t>3,14 x 0,15 m</t>
  </si>
  <si>
    <t>0,471 m</t>
  </si>
  <si>
    <t>3 x 0,471 m</t>
  </si>
  <si>
    <t>1,413 m</t>
  </si>
  <si>
    <t>-  Pengelasan Elbow dan Flange 1 buah</t>
  </si>
  <si>
    <t>-  Pengelasan Flange  2 buah</t>
  </si>
  <si>
    <t>3 x 1,413 m</t>
  </si>
  <si>
    <t>4,239 m</t>
  </si>
  <si>
    <t>214.375 x 4,239</t>
  </si>
  <si>
    <t xml:space="preserve">Jadi pengelasan Flange Spigot Sejarah Ø 150 mm </t>
  </si>
  <si>
    <t>LOKASI : BOOSTER PUMP RUMAH SUSUN</t>
  </si>
  <si>
    <t>8 Jan 2016</t>
  </si>
  <si>
    <t>7 Jan 2016</t>
  </si>
  <si>
    <t>22.00 - 01.00</t>
  </si>
  <si>
    <t xml:space="preserve">- Pengurasan Reservoir </t>
  </si>
  <si>
    <t xml:space="preserve">- Pengisian Reservoir </t>
  </si>
  <si>
    <t>01.00 - 04.00</t>
  </si>
  <si>
    <t>04.00</t>
  </si>
  <si>
    <t xml:space="preserve">Pompa beroperasi sesuai jadwal/kondisi kebutuhan air disuplay dari reservoir </t>
  </si>
  <si>
    <t>Medan,         Desember 2015</t>
  </si>
  <si>
    <t>Pada tanggal 7 Januari 2016 seluruh peralatan dan kelengkapan lainnya sudah berada dilokasi</t>
  </si>
  <si>
    <t>PEMBERSIHAN SAMPAH DAN PEMOTONGAN KAYU AKIBAT BANJIR KIRIMAN</t>
  </si>
  <si>
    <t>Lokasi : Jembatan Pipa Betonding Saluran Pengantar Sibolangit</t>
  </si>
  <si>
    <t>Upah Mandor (2 hari) @ Rp. 135.000</t>
  </si>
  <si>
    <t>Upah Tukang (2 hari) @ Rp. 135.000</t>
  </si>
  <si>
    <t>Upah Pekerja (2 hari) @ Rp. 90.000</t>
  </si>
  <si>
    <t>Rp. 270.000</t>
  </si>
  <si>
    <t>2 x Rp.135.000</t>
  </si>
  <si>
    <t>2 x Rp. 135.000</t>
  </si>
  <si>
    <t>2 x Rp. 90.000</t>
  </si>
  <si>
    <t>Rp. 180.000</t>
  </si>
  <si>
    <t>Sewa Chine Saw (1 hari) @ Rp. 200.000</t>
  </si>
  <si>
    <t>1 x Rp. 200.000</t>
  </si>
  <si>
    <t>Rp. 200.000</t>
  </si>
  <si>
    <t>Upah Operator Chine Saw (1 hari) @ Rp. 150.000</t>
  </si>
  <si>
    <t>1 x Rp. 150.000</t>
  </si>
  <si>
    <t>Bahan Bakar Minyak Campur untuk Chin Saw 10 ltr @ Rp. 10.000</t>
  </si>
  <si>
    <t>10 x Rp. 10.000</t>
  </si>
  <si>
    <t>Rp. 100.000</t>
  </si>
  <si>
    <t>Rp. 1.170.000</t>
  </si>
  <si>
    <t>Tarif Perhitungan Pengawasan Crossing Pipa an. PDAM TIRTANADI</t>
  </si>
  <si>
    <t>dengan rincian sebagai berikut :</t>
  </si>
  <si>
    <t>Sewa 1 tahun</t>
  </si>
  <si>
    <t>Rp. 90.000.000</t>
  </si>
  <si>
    <t>PPN 10 %</t>
  </si>
  <si>
    <t>Rp. 9.000.000</t>
  </si>
  <si>
    <t>±</t>
  </si>
  <si>
    <t>Rp. 99.000.000</t>
  </si>
  <si>
    <t>Biaya Ukur / Administrasi</t>
  </si>
  <si>
    <t>Rp. 18.010.000</t>
  </si>
  <si>
    <t>Jumlah yang harus dibayar</t>
  </si>
  <si>
    <t>Rp. 117.010.000</t>
  </si>
  <si>
    <t>Kabid. Sistim Jaringan Zona I</t>
  </si>
  <si>
    <t xml:space="preserve">                Suprianto, ST</t>
  </si>
  <si>
    <t xml:space="preserve">    Medan, 02 Maret 2016</t>
  </si>
  <si>
    <t xml:space="preserve">- Pembobokan lantai atas reservoir beton bertulang </t>
  </si>
  <si>
    <t xml:space="preserve">   Uk: 100 x 100 cm tebal : 30 Cm 1 tempat (Ls)</t>
  </si>
  <si>
    <t xml:space="preserve">                         - (0.30 x 1.40) x 4 = 1.68 m2</t>
  </si>
  <si>
    <r>
      <t xml:space="preserve">                         - (0.30 x 1) x 4       </t>
    </r>
    <r>
      <rPr>
        <u/>
        <sz val="11"/>
        <color indexed="8"/>
        <rFont val="Calibri"/>
        <family val="2"/>
      </rPr>
      <t xml:space="preserve">= 1.20 m2  +  </t>
    </r>
  </si>
  <si>
    <t xml:space="preserve">                                                               2.88 m2</t>
  </si>
  <si>
    <t xml:space="preserve">   Uk : 140 x 140  tebal : 30 cm  lebar : 20 cm</t>
  </si>
  <si>
    <t xml:space="preserve">   cor = (0.30 x 0.20) x 5.6</t>
  </si>
  <si>
    <t xml:space="preserve">          = 0.336 m3</t>
  </si>
  <si>
    <t>LOKASI : BOOSTER PUMP MABAR</t>
  </si>
  <si>
    <t>12 Agustus 2016</t>
  </si>
  <si>
    <t>11 Agustus 2016</t>
  </si>
  <si>
    <t>Pada tanggal 11 Agustus 2016 seluruh peralatan dan kelengkapan lainnya sudah berada dilokasi</t>
  </si>
  <si>
    <t>Medan,         Agustus 2016</t>
  </si>
  <si>
    <t>TOTAL</t>
  </si>
  <si>
    <t>Pembuatan All Flange Bend Steel Ø 200 x 90°</t>
  </si>
  <si>
    <t>(TEMPA)</t>
  </si>
  <si>
    <t>1. Pipa Steel Hitam Ø 200 mm tebal = 6.35 mm</t>
  </si>
  <si>
    <t>2. Bend Steel Ø 200 mm</t>
  </si>
  <si>
    <t>3. Flange Steel Ø 200 mm</t>
  </si>
  <si>
    <t>SUB TOTAL I</t>
  </si>
  <si>
    <t>1. Pemotongan pipa steel Ø 200 mm ( 2x )</t>
  </si>
  <si>
    <t>2. Pengelasan pipa Ø 200 mm ke bend steel Ø 200 mm ( 2x )</t>
  </si>
  <si>
    <t>3. Pengelasan bend steel ke flange steel Ø 200 mm ( 6x )</t>
  </si>
  <si>
    <t>4. Gerinda/Finishing ( 3x )</t>
  </si>
  <si>
    <t>5. Pengecatan</t>
  </si>
  <si>
    <t>PC 6.12</t>
  </si>
  <si>
    <t>PC 6.11</t>
  </si>
  <si>
    <t>SUB TOTAL II</t>
  </si>
  <si>
    <t>DIBULATKAN</t>
  </si>
  <si>
    <t>2. Flange Steel Ø 6"</t>
  </si>
  <si>
    <t>1. Pengelasan pipa steel ke flange steel 6" ( 2 Buah )</t>
  </si>
  <si>
    <t>2. Gerinda/Finishing ( 3x )</t>
  </si>
  <si>
    <t>3. Pengecatan</t>
  </si>
  <si>
    <t>Pembuatan Spoel Piece Ø 6"</t>
  </si>
  <si>
    <t>1. Bend Steel Ø 6" x 90°</t>
  </si>
  <si>
    <t>3. Pipa Steel Ø 6"</t>
  </si>
  <si>
    <t>Pembuatan  Bend Flange Steel Ø 6" x 90°</t>
  </si>
  <si>
    <t>1. Pemotongan pipa steel Ø 6" ( 2x )</t>
  </si>
  <si>
    <t>5. Penyetelan bend Flange stell 6" x 90 mm</t>
  </si>
  <si>
    <t>6. Pengecatan</t>
  </si>
  <si>
    <t>3. Pengelasan bend steel ke pipa steel 6" (1,5x)</t>
  </si>
  <si>
    <t>2. Pengelasan bend steel ke flange steel 6" (6x)</t>
  </si>
  <si>
    <t>4. Pengelasan flange steel ke pipa steel 6" (6x)</t>
  </si>
  <si>
    <t>4. Pengecatan</t>
  </si>
  <si>
    <t>3. Penyetelan Spool Piece</t>
  </si>
  <si>
    <t xml:space="preserve">      (3.14x0.1524x1.5x2x2)</t>
  </si>
  <si>
    <t>3. Penyetelan spol piece</t>
  </si>
  <si>
    <t>1. Pipa Steel Ø 6" Schedule 40 ( 0.18x27.7x11000)</t>
  </si>
  <si>
    <t>17-02-2017</t>
  </si>
  <si>
    <t>Pompa Booster Beroperasi Normal</t>
  </si>
  <si>
    <t xml:space="preserve">    - Pengaturan Valve Air Masuk Reservoir</t>
  </si>
  <si>
    <t>16-02-2017</t>
  </si>
  <si>
    <t>09.00 - 14.00</t>
  </si>
  <si>
    <t>14.00 - 20.00</t>
  </si>
  <si>
    <t>1. Pelaksanaan Pekerjaan Cell 1</t>
  </si>
  <si>
    <t>2. Pelaksanaan Pekerjaan Cell 2</t>
  </si>
  <si>
    <t>20.00 - 22.00</t>
  </si>
  <si>
    <t xml:space="preserve">    - Pembersihan channel </t>
  </si>
  <si>
    <t>22.00 - 05.00</t>
  </si>
  <si>
    <t>SUMP PUMP               Ø 4" dan 6"</t>
  </si>
  <si>
    <t>Pompa Booster OFF/Mati</t>
  </si>
  <si>
    <t>1. Pipa Steel Ø 6" Schedule  40 (0.35x27.7x13.500)</t>
  </si>
  <si>
    <t>Penyikatan dinding dan tiang Reservoir</t>
  </si>
  <si>
    <t>Luas dinding reservoir I  Uk : 60 x 9 x 6 meter</t>
  </si>
  <si>
    <t>panjang  2 dinding</t>
  </si>
  <si>
    <t>60 x 6 x 2</t>
  </si>
  <si>
    <t>lebar 2 dinding</t>
  </si>
  <si>
    <t>9 x 6 x 2</t>
  </si>
  <si>
    <t>dinding penyekat 5 dinding</t>
  </si>
  <si>
    <t>6 x 6 x 2 x 5</t>
  </si>
  <si>
    <t>tiang reservoir 6 tiang</t>
  </si>
  <si>
    <t>0.4 x 6 x 4 x 6</t>
  </si>
  <si>
    <t>TOTAL 2 RESERVOIR</t>
  </si>
  <si>
    <t>Kadiv. Perencanaan Air Minum</t>
  </si>
  <si>
    <t>04 Mei 2018</t>
  </si>
  <si>
    <t>Pada tanggal 05 Mei 2018 seluruh peralatan dan kelengkapan lainnya sudah berada dilokasi</t>
  </si>
  <si>
    <t>05 Mei 2015</t>
  </si>
  <si>
    <t>- Pengaturan Valve Reservoir I</t>
  </si>
  <si>
    <t>- Pengurasan Reservoir  I</t>
  </si>
  <si>
    <t>- Pengurasan Reservoir  II</t>
  </si>
  <si>
    <t>- Pengisian Reservoir  II</t>
  </si>
  <si>
    <t xml:space="preserve">   Harga/m2 @ Rp. 1,455,100</t>
  </si>
  <si>
    <t>1.44 m2 x 1,455,100</t>
  </si>
  <si>
    <t>4.8 m x 97,500</t>
  </si>
  <si>
    <t>Julfan Fadhli</t>
  </si>
  <si>
    <t>Titik</t>
  </si>
  <si>
    <t xml:space="preserve">RENCANA ANGGARAN BIAYA </t>
  </si>
  <si>
    <t xml:space="preserve">PEKERJAAN </t>
  </si>
  <si>
    <t>buah</t>
  </si>
  <si>
    <t>zulham</t>
  </si>
  <si>
    <t>zulhadi</t>
  </si>
  <si>
    <t>nirwan</t>
  </si>
  <si>
    <t>Rupiah</t>
  </si>
  <si>
    <t>gusto</t>
  </si>
  <si>
    <t>lainlain</t>
  </si>
  <si>
    <t>Medan,     Pebruari 2020</t>
  </si>
  <si>
    <t>tot</t>
  </si>
  <si>
    <t>me</t>
  </si>
  <si>
    <t>Ir. Risdom Rafiadi Siregar</t>
  </si>
  <si>
    <t>Iwan Hamsar Siregar</t>
  </si>
  <si>
    <t>Plh. Kadiv. Transmisi Distribusi</t>
  </si>
  <si>
    <t>:  PEMBUATAN MANHOLE RESERVOIR</t>
  </si>
  <si>
    <t>:  BOOSTER PUMP MEDAN DENAI</t>
  </si>
  <si>
    <t>Pembuatan lubang manhole, pengecoran tempat tutup manhole</t>
  </si>
  <si>
    <t>Pembuatan tutup manhole dari plat bordes uk : 120 x 120 cm, t 6 mm</t>
  </si>
  <si>
    <t>0.336 x 5000</t>
  </si>
  <si>
    <t>Lokasi : Booster Pump Medan Denai</t>
  </si>
  <si>
    <t>64 x 8000</t>
  </si>
  <si>
    <t xml:space="preserve">   Harga/m @ Rp. 197,500</t>
  </si>
  <si>
    <t>2.88 x 460775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</si>
</sst>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74" formatCode="0.0"/>
    <numFmt numFmtId="175" formatCode="0.000"/>
    <numFmt numFmtId="180" formatCode="[$Rp-421]#,##0.00_);[Red]\([$Rp-421]#,##0.00\)"/>
    <numFmt numFmtId="181" formatCode="[$Rp-421]#,##0.00"/>
    <numFmt numFmtId="182" formatCode="#,##0.000"/>
    <numFmt numFmtId="183" formatCode="#,##0_ "/>
    <numFmt numFmtId="184" formatCode="[$Rp-421]#,##0;[Red][$Rp-421]#,##0"/>
    <numFmt numFmtId="185" formatCode="[$Rp-421]#,##0.000_);[Red]\([$Rp-421]#,##0.000\)"/>
    <numFmt numFmtId="186" formatCode="[$Rp-421]#,##0_);[Red]\([$Rp-421]#,##0\)"/>
    <numFmt numFmtId="187" formatCode="#,##0.000_);[Red]\(#,##0.000\)"/>
  </numFmts>
  <fonts count="53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indexed="8"/>
      <name val="Arial"/>
      <family val="2"/>
    </font>
    <font>
      <u/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i/>
      <sz val="9"/>
      <color indexed="8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57"/>
      <name val="Calibri"/>
      <family val="2"/>
    </font>
    <font>
      <sz val="11"/>
      <color indexed="2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indexed="8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7" fillId="3" borderId="0" applyNumberFormat="0" applyBorder="0" applyAlignment="0" applyProtection="0"/>
    <xf numFmtId="0" fontId="10" fillId="20" borderId="1" applyNumberFormat="0" applyAlignment="0" applyProtection="0"/>
    <xf numFmtId="0" fontId="19" fillId="21" borderId="2" applyNumberFormat="0" applyAlignment="0" applyProtection="0"/>
    <xf numFmtId="4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1" fillId="7" borderId="1" applyNumberFormat="0" applyAlignment="0" applyProtection="0"/>
    <xf numFmtId="0" fontId="5" fillId="0" borderId="6" applyNumberFormat="0" applyFill="0" applyAlignment="0" applyProtection="0"/>
    <xf numFmtId="0" fontId="16" fillId="22" borderId="0" applyNumberFormat="0" applyBorder="0" applyAlignment="0" applyProtection="0"/>
    <xf numFmtId="0" fontId="41" fillId="23" borderId="7" applyNumberFormat="0" applyFont="0" applyAlignment="0" applyProtection="0"/>
    <xf numFmtId="0" fontId="12" fillId="20" borderId="8" applyNumberFormat="0" applyAlignment="0" applyProtection="0"/>
    <xf numFmtId="0" fontId="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9" fillId="0" borderId="0" applyNumberFormat="0" applyFill="0" applyBorder="0" applyAlignment="0" applyProtection="0"/>
    <xf numFmtId="41" fontId="51" fillId="0" borderId="0" applyFont="0" applyFill="0" applyBorder="0" applyAlignment="0" applyProtection="0"/>
    <xf numFmtId="0" fontId="51" fillId="0" borderId="0">
      <alignment vertical="center"/>
    </xf>
  </cellStyleXfs>
  <cellXfs count="515">
    <xf numFmtId="0" fontId="0" fillId="0" borderId="0" xfId="0"/>
    <xf numFmtId="43" fontId="20" fillId="0" borderId="0" xfId="28" applyFont="1"/>
    <xf numFmtId="0" fontId="20" fillId="0" borderId="0" xfId="0" applyFont="1"/>
    <xf numFmtId="0" fontId="24" fillId="0" borderId="0" xfId="0" applyFont="1" applyBorder="1"/>
    <xf numFmtId="43" fontId="22" fillId="0" borderId="0" xfId="0" applyNumberFormat="1" applyFont="1" applyBorder="1"/>
    <xf numFmtId="0" fontId="24" fillId="0" borderId="0" xfId="0" applyFont="1"/>
    <xf numFmtId="0" fontId="24" fillId="0" borderId="15" xfId="0" applyFont="1" applyFill="1" applyBorder="1" applyAlignment="1">
      <alignment horizontal="left" vertical="center"/>
    </xf>
    <xf numFmtId="0" fontId="31" fillId="0" borderId="0" xfId="0" applyFont="1"/>
    <xf numFmtId="0" fontId="31" fillId="0" borderId="15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3" fillId="0" borderId="36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0" borderId="12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20" fillId="0" borderId="25" xfId="0" applyFont="1" applyBorder="1" applyAlignment="1">
      <alignment horizontal="center"/>
    </xf>
    <xf numFmtId="0" fontId="20" fillId="0" borderId="25" xfId="0" applyFont="1" applyBorder="1"/>
    <xf numFmtId="0" fontId="20" fillId="0" borderId="40" xfId="0" applyFont="1" applyBorder="1"/>
    <xf numFmtId="0" fontId="20" fillId="0" borderId="41" xfId="0" applyFont="1" applyBorder="1"/>
    <xf numFmtId="0" fontId="20" fillId="0" borderId="15" xfId="0" applyFont="1" applyBorder="1" applyAlignment="1">
      <alignment vertical="center"/>
    </xf>
    <xf numFmtId="2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42" xfId="0" applyNumberFormat="1" applyFont="1" applyBorder="1" applyAlignment="1">
      <alignment vertical="center"/>
    </xf>
    <xf numFmtId="0" fontId="20" fillId="0" borderId="15" xfId="0" applyFont="1" applyBorder="1"/>
    <xf numFmtId="4" fontId="33" fillId="0" borderId="42" xfId="0" applyNumberFormat="1" applyFont="1" applyBorder="1" applyAlignment="1">
      <alignment vertical="center"/>
    </xf>
    <xf numFmtId="2" fontId="20" fillId="0" borderId="15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4" fontId="20" fillId="0" borderId="15" xfId="0" applyNumberFormat="1" applyFont="1" applyBorder="1"/>
    <xf numFmtId="4" fontId="20" fillId="0" borderId="42" xfId="0" applyNumberFormat="1" applyFont="1" applyBorder="1"/>
    <xf numFmtId="0" fontId="20" fillId="0" borderId="43" xfId="0" applyFont="1" applyBorder="1"/>
    <xf numFmtId="0" fontId="20" fillId="0" borderId="44" xfId="0" applyFont="1" applyBorder="1"/>
    <xf numFmtId="2" fontId="20" fillId="0" borderId="44" xfId="0" applyNumberFormat="1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4" fontId="20" fillId="0" borderId="44" xfId="0" applyNumberFormat="1" applyFont="1" applyBorder="1"/>
    <xf numFmtId="4" fontId="20" fillId="0" borderId="45" xfId="0" applyNumberFormat="1" applyFont="1" applyBorder="1"/>
    <xf numFmtId="0" fontId="35" fillId="0" borderId="46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4" fontId="20" fillId="0" borderId="36" xfId="0" applyNumberFormat="1" applyFont="1" applyBorder="1" applyAlignment="1">
      <alignment vertical="center"/>
    </xf>
    <xf numFmtId="4" fontId="33" fillId="0" borderId="49" xfId="0" applyNumberFormat="1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0" fontId="33" fillId="0" borderId="51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4" fontId="20" fillId="0" borderId="53" xfId="0" applyNumberFormat="1" applyFont="1" applyBorder="1" applyAlignment="1">
      <alignment vertical="center"/>
    </xf>
    <xf numFmtId="4" fontId="33" fillId="0" borderId="54" xfId="0" applyNumberFormat="1" applyFont="1" applyBorder="1" applyAlignment="1">
      <alignment vertical="center"/>
    </xf>
    <xf numFmtId="2" fontId="20" fillId="0" borderId="0" xfId="0" applyNumberFormat="1" applyFont="1" applyAlignment="1">
      <alignment horizontal="center"/>
    </xf>
    <xf numFmtId="4" fontId="20" fillId="0" borderId="0" xfId="0" applyNumberFormat="1" applyFont="1"/>
    <xf numFmtId="0" fontId="15" fillId="0" borderId="0" xfId="0" applyFont="1" applyAlignment="1"/>
    <xf numFmtId="0" fontId="32" fillId="0" borderId="0" xfId="0" applyFont="1" applyAlignme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19" xfId="0" applyBorder="1"/>
    <xf numFmtId="0" fontId="15" fillId="0" borderId="0" xfId="0" applyFont="1"/>
    <xf numFmtId="0" fontId="15" fillId="0" borderId="0" xfId="0" applyFont="1" applyFill="1" applyBorder="1"/>
    <xf numFmtId="182" fontId="0" fillId="0" borderId="0" xfId="0" applyNumberFormat="1"/>
    <xf numFmtId="175" fontId="0" fillId="0" borderId="0" xfId="0" applyNumberFormat="1"/>
    <xf numFmtId="0" fontId="0" fillId="0" borderId="0" xfId="0" applyFont="1"/>
    <xf numFmtId="0" fontId="36" fillId="0" borderId="0" xfId="0" applyFont="1"/>
    <xf numFmtId="0" fontId="0" fillId="0" borderId="19" xfId="0" applyFont="1" applyFill="1" applyBorder="1" applyAlignment="1"/>
    <xf numFmtId="0" fontId="0" fillId="0" borderId="0" xfId="0" applyFont="1" applyFill="1" applyBorder="1" applyAlignment="1"/>
    <xf numFmtId="0" fontId="0" fillId="0" borderId="0" xfId="0" applyAlignment="1">
      <alignment horizontal="left"/>
    </xf>
    <xf numFmtId="38" fontId="0" fillId="0" borderId="0" xfId="0" applyNumberFormat="1" applyFont="1" applyFill="1" applyAlignment="1">
      <alignment horizontal="left"/>
    </xf>
    <xf numFmtId="38" fontId="0" fillId="0" borderId="19" xfId="0" applyNumberFormat="1" applyFont="1" applyFill="1" applyBorder="1" applyAlignment="1">
      <alignment horizontal="left"/>
    </xf>
    <xf numFmtId="38" fontId="0" fillId="0" borderId="0" xfId="0" applyNumberFormat="1" applyFont="1" applyFill="1" applyAlignment="1"/>
    <xf numFmtId="0" fontId="0" fillId="0" borderId="0" xfId="0" applyAlignment="1"/>
    <xf numFmtId="180" fontId="15" fillId="0" borderId="0" xfId="0" applyNumberFormat="1" applyFont="1" applyFill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10" xfId="0" applyBorder="1"/>
    <xf numFmtId="0" fontId="0" fillId="0" borderId="56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39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0" fillId="0" borderId="34" xfId="0" applyBorder="1"/>
    <xf numFmtId="0" fontId="0" fillId="0" borderId="57" xfId="0" applyBorder="1"/>
    <xf numFmtId="0" fontId="0" fillId="0" borderId="15" xfId="0" applyBorder="1" applyAlignment="1">
      <alignment vertical="center"/>
    </xf>
    <xf numFmtId="0" fontId="0" fillId="0" borderId="5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/>
    <xf numFmtId="0" fontId="0" fillId="0" borderId="59" xfId="0" applyBorder="1"/>
    <xf numFmtId="0" fontId="0" fillId="0" borderId="21" xfId="0" applyBorder="1"/>
    <xf numFmtId="0" fontId="0" fillId="0" borderId="60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22" xfId="0" applyBorder="1"/>
    <xf numFmtId="0" fontId="37" fillId="0" borderId="0" xfId="0" applyFont="1" applyAlignment="1"/>
    <xf numFmtId="0" fontId="38" fillId="0" borderId="0" xfId="0" applyFont="1" applyAlignment="1"/>
    <xf numFmtId="0" fontId="0" fillId="0" borderId="61" xfId="0" applyFont="1" applyFill="1" applyBorder="1" applyAlignment="1"/>
    <xf numFmtId="0" fontId="14" fillId="0" borderId="32" xfId="0" applyFont="1" applyBorder="1" applyAlignment="1">
      <alignment horizontal="center"/>
    </xf>
    <xf numFmtId="0" fontId="0" fillId="0" borderId="62" xfId="0" applyFont="1" applyFill="1" applyBorder="1" applyAlignment="1"/>
    <xf numFmtId="0" fontId="9" fillId="0" borderId="6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3" xfId="0" applyFont="1" applyFill="1" applyBorder="1" applyAlignment="1"/>
    <xf numFmtId="0" fontId="0" fillId="0" borderId="32" xfId="0" applyBorder="1" applyAlignment="1">
      <alignment vertical="center"/>
    </xf>
    <xf numFmtId="0" fontId="0" fillId="0" borderId="33" xfId="0" applyFont="1" applyFill="1" applyBorder="1" applyAlignment="1">
      <alignment horizontal="center" vertical="center" wrapText="1"/>
    </xf>
    <xf numFmtId="0" fontId="40" fillId="0" borderId="32" xfId="0" applyFont="1" applyBorder="1" applyAlignment="1">
      <alignment horizontal="center"/>
    </xf>
    <xf numFmtId="0" fontId="0" fillId="0" borderId="26" xfId="0" applyFont="1" applyFill="1" applyBorder="1" applyAlignment="1"/>
    <xf numFmtId="0" fontId="0" fillId="0" borderId="13" xfId="0" applyFont="1" applyFill="1" applyBorder="1" applyAlignment="1"/>
    <xf numFmtId="0" fontId="0" fillId="0" borderId="28" xfId="0" applyBorder="1"/>
    <xf numFmtId="0" fontId="0" fillId="0" borderId="25" xfId="0" applyBorder="1" applyAlignment="1">
      <alignment horizontal="center"/>
    </xf>
    <xf numFmtId="0" fontId="24" fillId="0" borderId="15" xfId="0" quotePrefix="1" applyFont="1" applyFill="1" applyBorder="1" applyAlignment="1">
      <alignment horizontal="left" vertical="center"/>
    </xf>
    <xf numFmtId="0" fontId="0" fillId="0" borderId="0" xfId="0" quotePrefix="1"/>
    <xf numFmtId="0" fontId="0" fillId="0" borderId="19" xfId="0" quotePrefix="1" applyFont="1" applyFill="1" applyBorder="1" applyAlignment="1">
      <alignment horizontal="left"/>
    </xf>
    <xf numFmtId="0" fontId="0" fillId="0" borderId="19" xfId="0" quotePrefix="1" applyFont="1" applyFill="1" applyBorder="1" applyAlignment="1"/>
    <xf numFmtId="0" fontId="0" fillId="0" borderId="0" xfId="0" quotePrefix="1" applyAlignment="1">
      <alignment horizontal="center"/>
    </xf>
    <xf numFmtId="14" fontId="0" fillId="0" borderId="15" xfId="0" quotePrefix="1" applyNumberForma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32" xfId="0" quotePrefix="1" applyBorder="1"/>
    <xf numFmtId="0" fontId="43" fillId="0" borderId="0" xfId="0" quotePrefix="1" applyFont="1"/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0" xfId="0" quotePrefix="1" applyFont="1" applyBorder="1"/>
    <xf numFmtId="38" fontId="44" fillId="0" borderId="0" xfId="0" applyNumberFormat="1" applyFont="1" applyFill="1" applyAlignment="1">
      <alignment horizontal="left"/>
    </xf>
    <xf numFmtId="0" fontId="0" fillId="0" borderId="0" xfId="0" applyBorder="1"/>
    <xf numFmtId="38" fontId="43" fillId="0" borderId="0" xfId="0" applyNumberFormat="1" applyFont="1" applyFill="1" applyAlignment="1">
      <alignment horizontal="left"/>
    </xf>
    <xf numFmtId="0" fontId="43" fillId="0" borderId="0" xfId="0" applyFont="1" applyAlignment="1">
      <alignment horizontal="right"/>
    </xf>
    <xf numFmtId="0" fontId="44" fillId="0" borderId="0" xfId="0" applyFont="1"/>
    <xf numFmtId="38" fontId="44" fillId="0" borderId="0" xfId="0" applyNumberFormat="1" applyFont="1" applyFill="1" applyAlignment="1"/>
    <xf numFmtId="0" fontId="0" fillId="0" borderId="0" xfId="0" applyFont="1" applyFill="1" applyBorder="1"/>
    <xf numFmtId="0" fontId="43" fillId="0" borderId="0" xfId="0" quotePrefix="1" applyFont="1" applyAlignment="1">
      <alignment horizontal="right"/>
    </xf>
    <xf numFmtId="38" fontId="44" fillId="0" borderId="0" xfId="0" applyNumberFormat="1" applyFont="1" applyFill="1" applyBorder="1" applyAlignment="1">
      <alignment horizontal="right"/>
    </xf>
    <xf numFmtId="0" fontId="43" fillId="0" borderId="0" xfId="0" applyFont="1" applyAlignment="1">
      <alignment horizontal="left"/>
    </xf>
    <xf numFmtId="0" fontId="43" fillId="0" borderId="0" xfId="0" quotePrefix="1" applyFont="1" applyAlignment="1">
      <alignment horizontal="left"/>
    </xf>
    <xf numFmtId="0" fontId="43" fillId="0" borderId="0" xfId="0" applyFont="1" applyAlignment="1"/>
    <xf numFmtId="0" fontId="46" fillId="0" borderId="0" xfId="0" quotePrefix="1" applyFont="1" applyBorder="1" applyAlignment="1"/>
    <xf numFmtId="0" fontId="41" fillId="0" borderId="0" xfId="0" applyFont="1"/>
    <xf numFmtId="0" fontId="41" fillId="0" borderId="0" xfId="0" quotePrefix="1" applyFont="1"/>
    <xf numFmtId="38" fontId="43" fillId="0" borderId="0" xfId="0" applyNumberFormat="1" applyFont="1" applyFill="1" applyAlignment="1"/>
    <xf numFmtId="38" fontId="41" fillId="0" borderId="0" xfId="0" applyNumberFormat="1" applyFont="1" applyFill="1" applyAlignment="1"/>
    <xf numFmtId="0" fontId="41" fillId="0" borderId="0" xfId="0" applyFont="1" applyAlignment="1">
      <alignment horizontal="right"/>
    </xf>
    <xf numFmtId="14" fontId="41" fillId="0" borderId="15" xfId="0" quotePrefix="1" applyNumberFormat="1" applyFont="1" applyBorder="1" applyAlignment="1">
      <alignment horizontal="center"/>
    </xf>
    <xf numFmtId="0" fontId="41" fillId="0" borderId="15" xfId="0" applyFont="1" applyBorder="1"/>
    <xf numFmtId="0" fontId="41" fillId="0" borderId="32" xfId="0" quotePrefix="1" applyFont="1" applyBorder="1"/>
    <xf numFmtId="0" fontId="31" fillId="0" borderId="56" xfId="0" applyFont="1" applyBorder="1"/>
    <xf numFmtId="0" fontId="31" fillId="0" borderId="3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3" xfId="0" applyFont="1" applyBorder="1"/>
    <xf numFmtId="0" fontId="0" fillId="0" borderId="56" xfId="0" applyFont="1" applyFill="1" applyBorder="1" applyAlignment="1"/>
    <xf numFmtId="0" fontId="0" fillId="0" borderId="32" xfId="0" applyFont="1" applyFill="1" applyBorder="1" applyAlignment="1"/>
    <xf numFmtId="0" fontId="41" fillId="0" borderId="32" xfId="0" applyFont="1" applyFill="1" applyBorder="1" applyAlignment="1">
      <alignment horizontal="center"/>
    </xf>
    <xf numFmtId="0" fontId="41" fillId="0" borderId="62" xfId="0" applyFont="1" applyFill="1" applyBorder="1" applyAlignment="1">
      <alignment horizontal="center"/>
    </xf>
    <xf numFmtId="0" fontId="0" fillId="0" borderId="33" xfId="0" applyFont="1" applyFill="1" applyBorder="1" applyAlignment="1"/>
    <xf numFmtId="0" fontId="41" fillId="0" borderId="25" xfId="0" quotePrefix="1" applyFont="1" applyBorder="1"/>
    <xf numFmtId="0" fontId="0" fillId="0" borderId="12" xfId="0" quotePrefix="1" applyBorder="1"/>
    <xf numFmtId="0" fontId="41" fillId="0" borderId="12" xfId="0" applyFont="1" applyBorder="1"/>
    <xf numFmtId="0" fontId="41" fillId="0" borderId="15" xfId="0" quotePrefix="1" applyFont="1" applyBorder="1"/>
    <xf numFmtId="0" fontId="41" fillId="0" borderId="12" xfId="0" quotePrefix="1" applyFont="1" applyBorder="1"/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0" fillId="0" borderId="25" xfId="0" applyFont="1" applyFill="1" applyBorder="1" applyAlignment="1"/>
    <xf numFmtId="0" fontId="0" fillId="0" borderId="12" xfId="0" applyFont="1" applyFill="1" applyBorder="1" applyAlignment="1"/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5" fillId="0" borderId="25" xfId="0" applyFont="1" applyBorder="1"/>
    <xf numFmtId="0" fontId="15" fillId="0" borderId="15" xfId="0" applyFont="1" applyBorder="1"/>
    <xf numFmtId="0" fontId="15" fillId="0" borderId="33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/>
    </xf>
    <xf numFmtId="38" fontId="15" fillId="0" borderId="0" xfId="0" applyNumberFormat="1" applyFont="1" applyFill="1" applyAlignment="1">
      <alignment horizontal="left"/>
    </xf>
    <xf numFmtId="38" fontId="15" fillId="0" borderId="19" xfId="0" applyNumberFormat="1" applyFont="1" applyFill="1" applyBorder="1" applyAlignment="1">
      <alignment horizontal="left"/>
    </xf>
    <xf numFmtId="38" fontId="41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left"/>
    </xf>
    <xf numFmtId="38" fontId="0" fillId="0" borderId="0" xfId="0" applyNumberFormat="1" applyFont="1" applyFill="1" applyAlignment="1">
      <alignment horizontal="right"/>
    </xf>
    <xf numFmtId="38" fontId="41" fillId="0" borderId="0" xfId="0" applyNumberFormat="1" applyFont="1" applyFill="1" applyBorder="1" applyAlignment="1"/>
    <xf numFmtId="0" fontId="41" fillId="0" borderId="0" xfId="0" applyFont="1" applyAlignment="1">
      <alignment horizontal="left"/>
    </xf>
    <xf numFmtId="0" fontId="41" fillId="0" borderId="0" xfId="0" applyFont="1" applyAlignment="1"/>
    <xf numFmtId="0" fontId="15" fillId="0" borderId="0" xfId="0" applyFont="1" applyAlignment="1">
      <alignment horizontal="right"/>
    </xf>
    <xf numFmtId="0" fontId="41" fillId="0" borderId="19" xfId="0" applyFont="1" applyBorder="1"/>
    <xf numFmtId="38" fontId="43" fillId="0" borderId="19" xfId="0" applyNumberFormat="1" applyFont="1" applyFill="1" applyBorder="1" applyAlignment="1">
      <alignment horizontal="left"/>
    </xf>
    <xf numFmtId="38" fontId="44" fillId="0" borderId="19" xfId="0" applyNumberFormat="1" applyFont="1" applyFill="1" applyBorder="1" applyAlignment="1"/>
    <xf numFmtId="0" fontId="41" fillId="0" borderId="0" xfId="0" applyFont="1" applyBorder="1"/>
    <xf numFmtId="38" fontId="15" fillId="0" borderId="0" xfId="0" applyNumberFormat="1" applyFont="1" applyFill="1" applyBorder="1" applyAlignment="1">
      <alignment horizontal="left"/>
    </xf>
    <xf numFmtId="38" fontId="43" fillId="0" borderId="0" xfId="0" applyNumberFormat="1" applyFont="1" applyFill="1" applyBorder="1" applyAlignment="1">
      <alignment horizontal="left"/>
    </xf>
    <xf numFmtId="38" fontId="44" fillId="0" borderId="0" xfId="0" applyNumberFormat="1" applyFont="1" applyFill="1" applyBorder="1" applyAlignment="1"/>
    <xf numFmtId="0" fontId="41" fillId="0" borderId="0" xfId="0" applyFont="1" applyFill="1" applyBorder="1"/>
    <xf numFmtId="0" fontId="15" fillId="0" borderId="32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41" fillId="0" borderId="33" xfId="0" applyFont="1" applyBorder="1" applyAlignment="1">
      <alignment horizontal="center" vertical="center" wrapText="1"/>
    </xf>
    <xf numFmtId="0" fontId="41" fillId="0" borderId="57" xfId="0" quotePrefix="1" applyFont="1" applyBorder="1"/>
    <xf numFmtId="0" fontId="41" fillId="0" borderId="15" xfId="0" applyFont="1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1" fillId="0" borderId="32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41" fillId="0" borderId="0" xfId="0" applyNumberFormat="1" applyFont="1" applyAlignment="1">
      <alignment horizontal="left"/>
    </xf>
    <xf numFmtId="0" fontId="41" fillId="0" borderId="57" xfId="0" quotePrefix="1" applyFont="1" applyBorder="1" applyAlignment="1">
      <alignment vertical="center" wrapText="1"/>
    </xf>
    <xf numFmtId="3" fontId="15" fillId="0" borderId="0" xfId="0" applyNumberFormat="1" applyFont="1" applyAlignment="1"/>
    <xf numFmtId="3" fontId="41" fillId="0" borderId="0" xfId="0" applyNumberFormat="1" applyFont="1" applyAlignment="1"/>
    <xf numFmtId="0" fontId="41" fillId="0" borderId="16" xfId="0" applyFont="1" applyBorder="1" applyAlignment="1">
      <alignment vertical="center" wrapText="1"/>
    </xf>
    <xf numFmtId="0" fontId="41" fillId="0" borderId="15" xfId="0" quotePrefix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2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/>
    </xf>
    <xf numFmtId="0" fontId="31" fillId="0" borderId="10" xfId="0" applyFont="1" applyBorder="1"/>
    <xf numFmtId="0" fontId="31" fillId="0" borderId="11" xfId="0" applyFont="1" applyBorder="1"/>
    <xf numFmtId="0" fontId="31" fillId="0" borderId="14" xfId="0" applyFont="1" applyBorder="1" applyAlignment="1">
      <alignment horizontal="center"/>
    </xf>
    <xf numFmtId="14" fontId="31" fillId="0" borderId="15" xfId="0" quotePrefix="1" applyNumberFormat="1" applyFont="1" applyBorder="1" applyAlignment="1">
      <alignment horizontal="center"/>
    </xf>
    <xf numFmtId="0" fontId="31" fillId="0" borderId="15" xfId="0" applyFont="1" applyBorder="1"/>
    <xf numFmtId="0" fontId="29" fillId="0" borderId="32" xfId="0" applyFont="1" applyBorder="1"/>
    <xf numFmtId="0" fontId="31" fillId="0" borderId="14" xfId="0" applyFont="1" applyBorder="1"/>
    <xf numFmtId="0" fontId="31" fillId="0" borderId="32" xfId="0" applyFont="1" applyBorder="1"/>
    <xf numFmtId="0" fontId="31" fillId="0" borderId="27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16" xfId="0" applyFont="1" applyBorder="1" applyAlignment="1">
      <alignment vertical="center" wrapText="1"/>
    </xf>
    <xf numFmtId="0" fontId="31" fillId="0" borderId="29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34" xfId="0" applyFont="1" applyBorder="1"/>
    <xf numFmtId="0" fontId="31" fillId="0" borderId="57" xfId="0" quotePrefix="1" applyFont="1" applyBorder="1"/>
    <xf numFmtId="0" fontId="31" fillId="0" borderId="16" xfId="0" applyFont="1" applyBorder="1"/>
    <xf numFmtId="0" fontId="31" fillId="0" borderId="58" xfId="0" applyFont="1" applyBorder="1" applyAlignment="1">
      <alignment horizontal="center"/>
    </xf>
    <xf numFmtId="0" fontId="31" fillId="0" borderId="15" xfId="0" quotePrefix="1" applyFont="1" applyBorder="1" applyAlignment="1">
      <alignment horizontal="center"/>
    </xf>
    <xf numFmtId="0" fontId="31" fillId="0" borderId="23" xfId="0" applyFont="1" applyBorder="1"/>
    <xf numFmtId="0" fontId="31" fillId="0" borderId="59" xfId="0" applyFont="1" applyBorder="1"/>
    <xf numFmtId="0" fontId="31" fillId="0" borderId="21" xfId="0" applyFont="1" applyBorder="1"/>
    <xf numFmtId="0" fontId="31" fillId="0" borderId="60" xfId="0" applyFont="1" applyBorder="1"/>
    <xf numFmtId="0" fontId="31" fillId="0" borderId="22" xfId="0" applyFont="1" applyBorder="1"/>
    <xf numFmtId="4" fontId="41" fillId="0" borderId="0" xfId="0" applyNumberFormat="1" applyFont="1" applyBorder="1"/>
    <xf numFmtId="4" fontId="15" fillId="0" borderId="0" xfId="0" applyNumberFormat="1" applyFont="1"/>
    <xf numFmtId="2" fontId="0" fillId="0" borderId="0" xfId="0" applyNumberFormat="1"/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41" fillId="0" borderId="57" xfId="0" applyFont="1" applyBorder="1"/>
    <xf numFmtId="14" fontId="0" fillId="0" borderId="34" xfId="0" quotePrefix="1" applyNumberFormat="1" applyBorder="1" applyAlignment="1">
      <alignment horizontal="center"/>
    </xf>
    <xf numFmtId="0" fontId="41" fillId="0" borderId="22" xfId="0" applyFont="1" applyBorder="1" applyAlignment="1">
      <alignment vertical="center" wrapText="1"/>
    </xf>
    <xf numFmtId="0" fontId="0" fillId="0" borderId="61" xfId="0" applyBorder="1"/>
    <xf numFmtId="0" fontId="0" fillId="0" borderId="19" xfId="0" applyBorder="1" applyAlignment="1">
      <alignment horizontal="left"/>
    </xf>
    <xf numFmtId="41" fontId="0" fillId="0" borderId="0" xfId="29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8" fontId="41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3" fontId="15" fillId="0" borderId="0" xfId="0" applyNumberFormat="1" applyFont="1" applyAlignment="1">
      <alignment horizontal="left"/>
    </xf>
    <xf numFmtId="186" fontId="15" fillId="0" borderId="0" xfId="0" applyNumberFormat="1" applyFont="1" applyFill="1" applyAlignment="1">
      <alignment horizontal="left"/>
    </xf>
    <xf numFmtId="180" fontId="15" fillId="0" borderId="0" xfId="0" applyNumberFormat="1" applyFont="1" applyFill="1" applyAlignment="1">
      <alignment horizontal="left"/>
    </xf>
    <xf numFmtId="38" fontId="15" fillId="0" borderId="19" xfId="0" applyNumberFormat="1" applyFon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41" fillId="0" borderId="0" xfId="0" applyNumberFormat="1" applyFont="1" applyAlignment="1">
      <alignment horizontal="left"/>
    </xf>
    <xf numFmtId="187" fontId="0" fillId="0" borderId="0" xfId="0" applyNumberFormat="1" applyFont="1" applyFill="1" applyAlignment="1">
      <alignment horizontal="left"/>
    </xf>
    <xf numFmtId="38" fontId="0" fillId="0" borderId="0" xfId="0" applyNumberFormat="1" applyFont="1" applyFill="1" applyAlignment="1">
      <alignment horizontal="left"/>
    </xf>
    <xf numFmtId="0" fontId="37" fillId="0" borderId="0" xfId="0" applyFont="1" applyAlignment="1">
      <alignment horizontal="center"/>
    </xf>
    <xf numFmtId="0" fontId="38" fillId="0" borderId="0" xfId="0" applyFont="1" applyFill="1" applyAlignment="1">
      <alignment horizontal="center" vertical="center"/>
    </xf>
    <xf numFmtId="184" fontId="15" fillId="0" borderId="0" xfId="0" applyNumberFormat="1" applyFont="1" applyFill="1" applyAlignment="1">
      <alignment horizontal="left"/>
    </xf>
    <xf numFmtId="185" fontId="15" fillId="0" borderId="0" xfId="0" applyNumberFormat="1" applyFont="1" applyFill="1" applyAlignment="1">
      <alignment horizontal="left"/>
    </xf>
    <xf numFmtId="4" fontId="43" fillId="0" borderId="0" xfId="0" applyNumberFormat="1" applyFont="1" applyAlignment="1">
      <alignment horizontal="left"/>
    </xf>
    <xf numFmtId="38" fontId="43" fillId="0" borderId="0" xfId="0" applyNumberFormat="1" applyFont="1" applyFill="1" applyBorder="1" applyAlignment="1">
      <alignment horizontal="right"/>
    </xf>
    <xf numFmtId="38" fontId="15" fillId="0" borderId="0" xfId="0" applyNumberFormat="1" applyFont="1" applyFill="1" applyBorder="1" applyAlignment="1">
      <alignment horizontal="left"/>
    </xf>
    <xf numFmtId="38" fontId="41" fillId="0" borderId="0" xfId="0" applyNumberFormat="1" applyFont="1" applyFill="1" applyBorder="1" applyAlignment="1">
      <alignment horizontal="left"/>
    </xf>
    <xf numFmtId="3" fontId="15" fillId="0" borderId="17" xfId="0" applyNumberFormat="1" applyFont="1" applyBorder="1" applyAlignment="1">
      <alignment horizontal="left"/>
    </xf>
    <xf numFmtId="3" fontId="43" fillId="0" borderId="0" xfId="0" applyNumberFormat="1" applyFont="1" applyAlignment="1">
      <alignment horizontal="left"/>
    </xf>
    <xf numFmtId="38" fontId="43" fillId="0" borderId="0" xfId="0" applyNumberFormat="1" applyFont="1" applyFill="1" applyAlignment="1">
      <alignment horizontal="left"/>
    </xf>
    <xf numFmtId="38" fontId="15" fillId="0" borderId="0" xfId="0" applyNumberFormat="1" applyFont="1" applyFill="1" applyAlignment="1">
      <alignment horizontal="left"/>
    </xf>
    <xf numFmtId="3" fontId="44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2" fillId="0" borderId="0" xfId="0" applyFont="1" applyFill="1" applyAlignment="1">
      <alignment horizontal="center" vertical="center"/>
    </xf>
    <xf numFmtId="38" fontId="43" fillId="0" borderId="0" xfId="0" applyNumberFormat="1" applyFont="1" applyFill="1" applyAlignment="1">
      <alignment horizontal="right"/>
    </xf>
    <xf numFmtId="4" fontId="0" fillId="0" borderId="0" xfId="0" applyNumberFormat="1" applyAlignment="1">
      <alignment horizontal="left"/>
    </xf>
    <xf numFmtId="38" fontId="44" fillId="0" borderId="0" xfId="0" applyNumberFormat="1" applyFont="1" applyFill="1" applyAlignment="1">
      <alignment horizontal="left"/>
    </xf>
    <xf numFmtId="3" fontId="0" fillId="0" borderId="0" xfId="0" applyNumberFormat="1" applyBorder="1" applyAlignment="1">
      <alignment horizontal="left"/>
    </xf>
    <xf numFmtId="38" fontId="0" fillId="0" borderId="19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3" fontId="0" fillId="0" borderId="19" xfId="0" applyNumberFormat="1" applyFont="1" applyFill="1" applyBorder="1" applyAlignment="1">
      <alignment horizontal="left"/>
    </xf>
    <xf numFmtId="183" fontId="0" fillId="0" borderId="19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81" fontId="15" fillId="0" borderId="0" xfId="0" applyNumberFormat="1" applyFont="1" applyAlignment="1">
      <alignment horizontal="left"/>
    </xf>
    <xf numFmtId="180" fontId="0" fillId="0" borderId="0" xfId="0" applyNumberFormat="1" applyAlignment="1">
      <alignment horizontal="left"/>
    </xf>
    <xf numFmtId="181" fontId="0" fillId="0" borderId="19" xfId="0" applyNumberFormat="1" applyBorder="1" applyAlignment="1">
      <alignment horizontal="left"/>
    </xf>
    <xf numFmtId="181" fontId="15" fillId="0" borderId="17" xfId="0" applyNumberFormat="1" applyFont="1" applyFill="1" applyBorder="1" applyAlignment="1">
      <alignment horizontal="left"/>
    </xf>
    <xf numFmtId="0" fontId="33" fillId="0" borderId="3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3" fontId="0" fillId="0" borderId="19" xfId="0" applyNumberFormat="1" applyBorder="1" applyAlignment="1">
      <alignment horizontal="left"/>
    </xf>
    <xf numFmtId="38" fontId="44" fillId="0" borderId="17" xfId="0" applyNumberFormat="1" applyFont="1" applyFill="1" applyBorder="1" applyAlignment="1">
      <alignment horizontal="right"/>
    </xf>
    <xf numFmtId="38" fontId="41" fillId="0" borderId="0" xfId="0" applyNumberFormat="1" applyFont="1" applyFill="1" applyAlignment="1">
      <alignment horizontal="left"/>
    </xf>
    <xf numFmtId="38" fontId="43" fillId="0" borderId="19" xfId="0" applyNumberFormat="1" applyFont="1" applyFill="1" applyBorder="1" applyAlignment="1">
      <alignment horizontal="right"/>
    </xf>
    <xf numFmtId="38" fontId="41" fillId="0" borderId="17" xfId="0" applyNumberFormat="1" applyFont="1" applyFill="1" applyBorder="1" applyAlignment="1">
      <alignment horizontal="left"/>
    </xf>
    <xf numFmtId="38" fontId="43" fillId="0" borderId="17" xfId="0" applyNumberFormat="1" applyFont="1" applyFill="1" applyBorder="1" applyAlignment="1">
      <alignment horizontal="left"/>
    </xf>
    <xf numFmtId="38" fontId="44" fillId="0" borderId="0" xfId="0" applyNumberFormat="1" applyFont="1" applyFill="1" applyBorder="1" applyAlignment="1">
      <alignment horizontal="left"/>
    </xf>
    <xf numFmtId="3" fontId="41" fillId="0" borderId="30" xfId="0" applyNumberFormat="1" applyFont="1" applyBorder="1" applyAlignment="1">
      <alignment horizontal="left"/>
    </xf>
    <xf numFmtId="3" fontId="0" fillId="0" borderId="30" xfId="0" applyNumberFormat="1" applyBorder="1" applyAlignment="1">
      <alignment horizontal="left"/>
    </xf>
    <xf numFmtId="0" fontId="31" fillId="0" borderId="27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/>
    </xf>
    <xf numFmtId="0" fontId="31" fillId="0" borderId="69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0" fontId="31" fillId="0" borderId="71" xfId="0" applyFont="1" applyBorder="1" applyAlignment="1">
      <alignment horizontal="center"/>
    </xf>
    <xf numFmtId="0" fontId="31" fillId="0" borderId="72" xfId="0" applyFont="1" applyBorder="1" applyAlignment="1">
      <alignment horizontal="center"/>
    </xf>
    <xf numFmtId="0" fontId="31" fillId="0" borderId="27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60" xfId="0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48" fillId="0" borderId="27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1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wrapText="1"/>
    </xf>
    <xf numFmtId="2" fontId="41" fillId="0" borderId="25" xfId="0" quotePrefix="1" applyNumberFormat="1" applyFont="1" applyBorder="1" applyAlignment="1">
      <alignment horizontal="center" vertical="center"/>
    </xf>
    <xf numFmtId="2" fontId="41" fillId="0" borderId="12" xfId="0" quotePrefix="1" applyNumberFormat="1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/>
    </xf>
    <xf numFmtId="0" fontId="41" fillId="0" borderId="62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41" fillId="0" borderId="62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43" fontId="41" fillId="0" borderId="0" xfId="28" applyFont="1"/>
    <xf numFmtId="43" fontId="25" fillId="0" borderId="0" xfId="28" applyFont="1"/>
    <xf numFmtId="0" fontId="28" fillId="0" borderId="0" xfId="0" applyFont="1" applyAlignment="1"/>
    <xf numFmtId="43" fontId="50" fillId="0" borderId="0" xfId="28" applyFont="1"/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2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3" fillId="0" borderId="27" xfId="0" applyFont="1" applyBorder="1"/>
    <xf numFmtId="0" fontId="23" fillId="0" borderId="28" xfId="0" applyFont="1" applyBorder="1"/>
    <xf numFmtId="43" fontId="24" fillId="0" borderId="25" xfId="28" applyFont="1" applyBorder="1" applyAlignment="1">
      <alignment horizontal="center"/>
    </xf>
    <xf numFmtId="0" fontId="24" fillId="0" borderId="25" xfId="0" applyFont="1" applyBorder="1"/>
    <xf numFmtId="43" fontId="22" fillId="0" borderId="25" xfId="0" applyNumberFormat="1" applyFont="1" applyBorder="1"/>
    <xf numFmtId="43" fontId="24" fillId="0" borderId="25" xfId="0" applyNumberFormat="1" applyFont="1" applyBorder="1"/>
    <xf numFmtId="0" fontId="24" fillId="0" borderId="15" xfId="0" applyFont="1" applyBorder="1" applyAlignment="1">
      <alignment horizontal="center" vertical="top"/>
    </xf>
    <xf numFmtId="0" fontId="24" fillId="0" borderId="34" xfId="0" applyFont="1" applyBorder="1" applyAlignment="1">
      <alignment horizontal="left" vertical="top" wrapText="1"/>
    </xf>
    <xf numFmtId="0" fontId="24" fillId="0" borderId="35" xfId="0" applyFont="1" applyBorder="1" applyAlignment="1">
      <alignment horizontal="left" vertical="top" wrapText="1"/>
    </xf>
    <xf numFmtId="174" fontId="24" fillId="0" borderId="15" xfId="28" applyNumberFormat="1" applyFont="1" applyBorder="1" applyAlignment="1">
      <alignment horizontal="center" vertical="top"/>
    </xf>
    <xf numFmtId="164" fontId="24" fillId="0" borderId="15" xfId="28" applyNumberFormat="1" applyFont="1" applyBorder="1" applyAlignment="1">
      <alignment horizontal="center" vertical="top"/>
    </xf>
    <xf numFmtId="43" fontId="24" fillId="0" borderId="15" xfId="0" applyNumberFormat="1" applyFont="1" applyBorder="1" applyAlignment="1">
      <alignment vertical="top"/>
    </xf>
    <xf numFmtId="43" fontId="20" fillId="0" borderId="0" xfId="28" applyFont="1" applyAlignment="1">
      <alignment vertical="top"/>
    </xf>
    <xf numFmtId="43" fontId="41" fillId="0" borderId="0" xfId="28" applyFont="1" applyAlignment="1">
      <alignment vertical="top"/>
    </xf>
    <xf numFmtId="43" fontId="25" fillId="0" borderId="0" xfId="28" applyFont="1" applyAlignment="1">
      <alignment vertical="top"/>
    </xf>
    <xf numFmtId="164" fontId="24" fillId="0" borderId="15" xfId="28" applyNumberFormat="1" applyFont="1" applyBorder="1" applyAlignment="1">
      <alignment horizontal="left" vertical="top"/>
    </xf>
    <xf numFmtId="43" fontId="20" fillId="0" borderId="0" xfId="28" applyFont="1" applyAlignment="1">
      <alignment horizontal="left" vertical="top"/>
    </xf>
    <xf numFmtId="43" fontId="25" fillId="0" borderId="0" xfId="28" applyFont="1" applyAlignment="1">
      <alignment horizontal="left" vertical="top"/>
    </xf>
    <xf numFmtId="43" fontId="22" fillId="0" borderId="12" xfId="0" applyNumberFormat="1" applyFont="1" applyBorder="1"/>
    <xf numFmtId="0" fontId="24" fillId="0" borderId="27" xfId="0" applyFont="1" applyBorder="1" applyAlignment="1">
      <alignment horizontal="right"/>
    </xf>
    <xf numFmtId="0" fontId="24" fillId="0" borderId="24" xfId="0" applyFont="1" applyBorder="1"/>
    <xf numFmtId="164" fontId="24" fillId="0" borderId="24" xfId="28" applyNumberFormat="1" applyFont="1" applyBorder="1" applyAlignment="1">
      <alignment horizontal="center"/>
    </xf>
    <xf numFmtId="43" fontId="24" fillId="0" borderId="24" xfId="28" applyFont="1" applyBorder="1" applyAlignment="1">
      <alignment horizontal="left"/>
    </xf>
    <xf numFmtId="43" fontId="24" fillId="0" borderId="24" xfId="28" applyFont="1" applyBorder="1" applyAlignment="1">
      <alignment horizontal="right"/>
    </xf>
    <xf numFmtId="164" fontId="22" fillId="0" borderId="25" xfId="28" applyNumberFormat="1" applyFont="1" applyBorder="1" applyAlignment="1">
      <alignment horizontal="right"/>
    </xf>
    <xf numFmtId="43" fontId="22" fillId="0" borderId="15" xfId="0" applyNumberFormat="1" applyFont="1" applyBorder="1"/>
    <xf numFmtId="0" fontId="24" fillId="0" borderId="29" xfId="0" applyFont="1" applyBorder="1"/>
    <xf numFmtId="0" fontId="24" fillId="0" borderId="30" xfId="0" applyFont="1" applyBorder="1" applyAlignment="1"/>
    <xf numFmtId="43" fontId="24" fillId="0" borderId="30" xfId="28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43" fontId="24" fillId="0" borderId="30" xfId="28" applyFont="1" applyBorder="1" applyAlignment="1">
      <alignment horizontal="right"/>
    </xf>
    <xf numFmtId="43" fontId="25" fillId="0" borderId="12" xfId="0" applyNumberFormat="1" applyFont="1" applyBorder="1"/>
    <xf numFmtId="43" fontId="22" fillId="0" borderId="12" xfId="28" applyFont="1" applyBorder="1"/>
    <xf numFmtId="41" fontId="52" fillId="24" borderId="0" xfId="44" applyFont="1" applyFill="1"/>
    <xf numFmtId="0" fontId="1" fillId="24" borderId="0" xfId="45" applyFont="1" applyFill="1" applyAlignment="1"/>
    <xf numFmtId="43" fontId="26" fillId="0" borderId="27" xfId="28" applyFont="1" applyBorder="1" applyAlignment="1">
      <alignment vertical="center"/>
    </xf>
    <xf numFmtId="43" fontId="26" fillId="0" borderId="24" xfId="28" applyFont="1" applyBorder="1" applyAlignment="1">
      <alignment vertical="center"/>
    </xf>
    <xf numFmtId="43" fontId="26" fillId="0" borderId="24" xfId="28" applyFont="1" applyBorder="1" applyAlignment="1">
      <alignment horizontal="center" vertical="center"/>
    </xf>
    <xf numFmtId="43" fontId="26" fillId="0" borderId="28" xfId="28" applyFont="1" applyBorder="1" applyAlignment="1">
      <alignment vertical="center"/>
    </xf>
    <xf numFmtId="0" fontId="22" fillId="0" borderId="25" xfId="0" applyFont="1" applyBorder="1"/>
    <xf numFmtId="0" fontId="52" fillId="24" borderId="0" xfId="45" applyFont="1" applyFill="1" applyAlignment="1"/>
    <xf numFmtId="41" fontId="1" fillId="24" borderId="0" xfId="45" applyNumberFormat="1" applyFont="1" applyFill="1" applyAlignment="1"/>
    <xf numFmtId="43" fontId="26" fillId="0" borderId="29" xfId="28" applyFont="1" applyBorder="1" applyAlignment="1">
      <alignment vertical="center"/>
    </xf>
    <xf numFmtId="43" fontId="27" fillId="0" borderId="30" xfId="28" applyFont="1" applyBorder="1" applyAlignment="1">
      <alignment horizontal="left" vertical="center"/>
    </xf>
    <xf numFmtId="43" fontId="27" fillId="0" borderId="30" xfId="28" applyFont="1" applyBorder="1" applyAlignment="1">
      <alignment horizontal="center" vertical="center"/>
    </xf>
    <xf numFmtId="43" fontId="26" fillId="0" borderId="30" xfId="28" applyFont="1" applyBorder="1" applyAlignment="1">
      <alignment horizontal="center" vertical="center"/>
    </xf>
    <xf numFmtId="43" fontId="26" fillId="0" borderId="30" xfId="28" applyFont="1" applyBorder="1" applyAlignment="1">
      <alignment vertical="center"/>
    </xf>
    <xf numFmtId="43" fontId="26" fillId="0" borderId="31" xfId="28" applyFont="1" applyBorder="1" applyAlignment="1">
      <alignment vertical="center"/>
    </xf>
    <xf numFmtId="0" fontId="22" fillId="0" borderId="12" xfId="0" applyFont="1" applyBorder="1"/>
    <xf numFmtId="0" fontId="24" fillId="0" borderId="0" xfId="0" applyFont="1" applyBorder="1" applyAlignment="1">
      <alignment horizontal="center"/>
    </xf>
    <xf numFmtId="43" fontId="20" fillId="0" borderId="0" xfId="28" applyFont="1" applyAlignment="1">
      <alignment horizontal="center"/>
    </xf>
    <xf numFmtId="43" fontId="24" fillId="0" borderId="12" xfId="0" applyNumberFormat="1" applyFont="1" applyBorder="1" applyAlignment="1">
      <alignment horizontal="left"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5275</xdr:row>
      <xdr:rowOff>9525</xdr:rowOff>
    </xdr:from>
    <xdr:to>
      <xdr:col>1</xdr:col>
      <xdr:colOff>593435</xdr:colOff>
      <xdr:row>5275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58618025"/>
          <a:ext cx="84108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5364</xdr:row>
      <xdr:rowOff>161925</xdr:rowOff>
    </xdr:from>
    <xdr:to>
      <xdr:col>1</xdr:col>
      <xdr:colOff>541238</xdr:colOff>
      <xdr:row>5364</xdr:row>
      <xdr:rowOff>191475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076572650"/>
          <a:ext cx="817463" cy="295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5419</xdr:row>
      <xdr:rowOff>0</xdr:rowOff>
    </xdr:from>
    <xdr:to>
      <xdr:col>1</xdr:col>
      <xdr:colOff>623534</xdr:colOff>
      <xdr:row>5419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087412100"/>
          <a:ext cx="84260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5221</xdr:row>
      <xdr:rowOff>9525</xdr:rowOff>
    </xdr:from>
    <xdr:to>
      <xdr:col>1</xdr:col>
      <xdr:colOff>593435</xdr:colOff>
      <xdr:row>5221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47816675"/>
          <a:ext cx="84108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5181</xdr:row>
      <xdr:rowOff>9525</xdr:rowOff>
    </xdr:from>
    <xdr:to>
      <xdr:col>1</xdr:col>
      <xdr:colOff>593435</xdr:colOff>
      <xdr:row>5181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39815675"/>
          <a:ext cx="84108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5460</xdr:row>
      <xdr:rowOff>0</xdr:rowOff>
    </xdr:from>
    <xdr:to>
      <xdr:col>1</xdr:col>
      <xdr:colOff>474563</xdr:colOff>
      <xdr:row>5460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095613125"/>
          <a:ext cx="75078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968</xdr:row>
      <xdr:rowOff>180975</xdr:rowOff>
    </xdr:from>
    <xdr:to>
      <xdr:col>1</xdr:col>
      <xdr:colOff>4476750</xdr:colOff>
      <xdr:row>971</xdr:row>
      <xdr:rowOff>190500</xdr:rowOff>
    </xdr:to>
    <xdr:pic>
      <xdr:nvPicPr>
        <xdr:cNvPr id="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972818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1004</xdr:row>
      <xdr:rowOff>180975</xdr:rowOff>
    </xdr:from>
    <xdr:to>
      <xdr:col>1</xdr:col>
      <xdr:colOff>4476750</xdr:colOff>
      <xdr:row>1007</xdr:row>
      <xdr:rowOff>190500</xdr:rowOff>
    </xdr:to>
    <xdr:pic>
      <xdr:nvPicPr>
        <xdr:cNvPr id="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044827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1076</xdr:row>
      <xdr:rowOff>180975</xdr:rowOff>
    </xdr:from>
    <xdr:to>
      <xdr:col>1</xdr:col>
      <xdr:colOff>4476750</xdr:colOff>
      <xdr:row>1079</xdr:row>
      <xdr:rowOff>190500</xdr:rowOff>
    </xdr:to>
    <xdr:pic>
      <xdr:nvPicPr>
        <xdr:cNvPr id="1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88845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1040</xdr:row>
      <xdr:rowOff>180975</xdr:rowOff>
    </xdr:from>
    <xdr:to>
      <xdr:col>1</xdr:col>
      <xdr:colOff>4476750</xdr:colOff>
      <xdr:row>1043</xdr:row>
      <xdr:rowOff>190500</xdr:rowOff>
    </xdr:to>
    <xdr:pic>
      <xdr:nvPicPr>
        <xdr:cNvPr id="1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16836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1115</xdr:row>
      <xdr:rowOff>72118</xdr:rowOff>
    </xdr:from>
    <xdr:to>
      <xdr:col>1</xdr:col>
      <xdr:colOff>3333751</xdr:colOff>
      <xdr:row>1116</xdr:row>
      <xdr:rowOff>140975</xdr:rowOff>
    </xdr:to>
    <xdr:pic>
      <xdr:nvPicPr>
        <xdr:cNvPr id="1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1219" y="226576618"/>
          <a:ext cx="1147082" cy="26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zoomScale="70" zoomScaleNormal="70" workbookViewId="0">
      <selection activeCell="I19" sqref="I19"/>
    </sheetView>
  </sheetViews>
  <sheetFormatPr defaultRowHeight="15.75"/>
  <cols>
    <col min="1" max="1" width="4.5703125" style="1" customWidth="1"/>
    <col min="2" max="2" width="20" style="1" customWidth="1"/>
    <col min="3" max="3" width="25" style="1" customWidth="1"/>
    <col min="4" max="4" width="10" style="513" customWidth="1"/>
    <col min="5" max="5" width="8.5703125" style="1" customWidth="1"/>
    <col min="6" max="6" width="11" style="1" customWidth="1"/>
    <col min="7" max="7" width="15" style="1" customWidth="1"/>
    <col min="8" max="8" width="17.5703125" style="1" customWidth="1"/>
    <col min="9" max="9" width="16.5703125" style="1" customWidth="1"/>
    <col min="10" max="10" width="12.85546875" style="1" customWidth="1"/>
    <col min="11" max="11" width="17.42578125" style="450" bestFit="1" customWidth="1"/>
    <col min="12" max="12" width="11.7109375" style="45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28.5">
      <c r="A2" s="449" t="s">
        <v>832</v>
      </c>
      <c r="B2" s="449"/>
      <c r="C2" s="449"/>
      <c r="D2" s="449"/>
      <c r="E2" s="449"/>
      <c r="F2" s="449"/>
      <c r="G2" s="449"/>
      <c r="H2" s="449"/>
      <c r="I2" s="449"/>
      <c r="N2" s="114" t="s">
        <v>25</v>
      </c>
    </row>
    <row r="3" spans="1:14" s="453" customFormat="1" ht="24.75" customHeight="1">
      <c r="A3" s="452" t="s">
        <v>833</v>
      </c>
      <c r="C3" s="454" t="s">
        <v>847</v>
      </c>
      <c r="D3" s="454"/>
      <c r="E3" s="454"/>
      <c r="F3" s="454"/>
      <c r="G3" s="454"/>
      <c r="H3" s="454"/>
      <c r="I3" s="454"/>
      <c r="K3" s="450"/>
      <c r="L3" s="451"/>
      <c r="N3" s="6" t="s">
        <v>26</v>
      </c>
    </row>
    <row r="4" spans="1:14" s="453" customFormat="1" ht="21">
      <c r="A4" s="452" t="s">
        <v>509</v>
      </c>
      <c r="C4" s="455" t="s">
        <v>848</v>
      </c>
      <c r="D4" s="455"/>
      <c r="E4" s="455"/>
      <c r="F4" s="455"/>
      <c r="G4" s="455"/>
      <c r="H4" s="455"/>
      <c r="I4" s="455"/>
      <c r="K4" s="450"/>
      <c r="L4" s="451"/>
    </row>
    <row r="5" spans="1:14">
      <c r="A5" s="259"/>
      <c r="B5" s="259"/>
      <c r="C5" s="259"/>
      <c r="D5" s="259"/>
      <c r="E5" s="259"/>
      <c r="F5" s="259"/>
      <c r="G5" s="259"/>
      <c r="H5" s="259"/>
      <c r="I5" s="259"/>
    </row>
    <row r="6" spans="1:14">
      <c r="A6" s="456" t="s">
        <v>0</v>
      </c>
      <c r="B6" s="457" t="s">
        <v>1</v>
      </c>
      <c r="C6" s="458"/>
      <c r="D6" s="456" t="s">
        <v>2</v>
      </c>
      <c r="E6" s="456" t="s">
        <v>3</v>
      </c>
      <c r="F6" s="456" t="s">
        <v>4</v>
      </c>
      <c r="G6" s="459" t="s">
        <v>5</v>
      </c>
      <c r="H6" s="459" t="s">
        <v>6</v>
      </c>
      <c r="I6" s="459" t="s">
        <v>7</v>
      </c>
    </row>
    <row r="7" spans="1:14">
      <c r="A7" s="264"/>
      <c r="B7" s="460"/>
      <c r="C7" s="461"/>
      <c r="D7" s="264"/>
      <c r="E7" s="264"/>
      <c r="F7" s="264"/>
      <c r="G7" s="462" t="s">
        <v>8</v>
      </c>
      <c r="H7" s="462" t="s">
        <v>8</v>
      </c>
      <c r="I7" s="462" t="s">
        <v>8</v>
      </c>
    </row>
    <row r="8" spans="1:14">
      <c r="A8" s="459"/>
      <c r="B8" s="463"/>
      <c r="C8" s="464"/>
      <c r="D8" s="465"/>
      <c r="E8" s="466"/>
      <c r="F8" s="466"/>
      <c r="G8" s="466"/>
      <c r="H8" s="467"/>
      <c r="I8" s="468"/>
    </row>
    <row r="9" spans="1:14" s="475" customFormat="1" ht="45" customHeight="1">
      <c r="A9" s="469">
        <v>1</v>
      </c>
      <c r="B9" s="470" t="s">
        <v>849</v>
      </c>
      <c r="C9" s="471"/>
      <c r="D9" s="472">
        <v>2</v>
      </c>
      <c r="E9" s="469" t="s">
        <v>831</v>
      </c>
      <c r="F9" s="469" t="s">
        <v>12</v>
      </c>
      <c r="G9" s="473">
        <f>+BreakDown!E20</f>
        <v>3816200</v>
      </c>
      <c r="H9" s="473">
        <f>+G9*D9</f>
        <v>7632400</v>
      </c>
      <c r="I9" s="474"/>
      <c r="J9" s="475">
        <f>(255000*4)+(870000*2)</f>
        <v>2760000</v>
      </c>
      <c r="K9" s="476">
        <f>+H9-J9</f>
        <v>4872400</v>
      </c>
      <c r="L9" s="477"/>
      <c r="M9" s="475">
        <f>280000/6</f>
        <v>46666.666666666664</v>
      </c>
      <c r="N9" s="475">
        <f>15*2.5</f>
        <v>37.5</v>
      </c>
    </row>
    <row r="10" spans="1:14" s="479" customFormat="1" ht="33.75" customHeight="1">
      <c r="A10" s="469">
        <f>+A9+1</f>
        <v>2</v>
      </c>
      <c r="B10" s="470" t="s">
        <v>850</v>
      </c>
      <c r="C10" s="471"/>
      <c r="D10" s="472">
        <f>+D9</f>
        <v>2</v>
      </c>
      <c r="E10" s="469" t="s">
        <v>834</v>
      </c>
      <c r="F10" s="469" t="s">
        <v>12</v>
      </c>
      <c r="G10" s="478">
        <f>+BreakDown!E36</f>
        <v>3565200</v>
      </c>
      <c r="H10" s="478">
        <f>+G10*D10</f>
        <v>7130400</v>
      </c>
      <c r="I10" s="514"/>
      <c r="J10" s="479">
        <f>95000*4</f>
        <v>380000</v>
      </c>
      <c r="K10" s="476">
        <f t="shared" ref="K10" si="0">+H10-J10</f>
        <v>6750400</v>
      </c>
      <c r="L10" s="480"/>
    </row>
    <row r="11" spans="1:14">
      <c r="A11" s="482"/>
      <c r="B11" s="483"/>
      <c r="C11" s="483"/>
      <c r="D11" s="484"/>
      <c r="E11" s="485"/>
      <c r="F11" s="486"/>
      <c r="G11" s="486" t="s">
        <v>16</v>
      </c>
      <c r="H11" s="487"/>
      <c r="I11" s="488">
        <f>+H9+H10</f>
        <v>14762800</v>
      </c>
      <c r="K11" s="450">
        <v>400000</v>
      </c>
      <c r="L11" s="451" t="s">
        <v>835</v>
      </c>
    </row>
    <row r="12" spans="1:14">
      <c r="A12" s="489"/>
      <c r="B12" s="490"/>
      <c r="C12" s="490"/>
      <c r="D12" s="491"/>
      <c r="E12" s="491"/>
      <c r="F12" s="492"/>
      <c r="G12" s="493"/>
      <c r="H12" s="494"/>
      <c r="I12" s="495"/>
      <c r="K12" s="450">
        <v>300000</v>
      </c>
      <c r="L12" s="451" t="s">
        <v>836</v>
      </c>
    </row>
    <row r="13" spans="1:14">
      <c r="A13" s="498"/>
      <c r="B13" s="499" t="s">
        <v>65</v>
      </c>
      <c r="C13" s="499"/>
      <c r="D13" s="500"/>
      <c r="E13" s="499"/>
      <c r="F13" s="499"/>
      <c r="G13" s="501"/>
      <c r="H13" s="502" t="s">
        <v>17</v>
      </c>
      <c r="I13" s="467">
        <f>I11</f>
        <v>14762800</v>
      </c>
      <c r="K13" s="450">
        <v>250000</v>
      </c>
      <c r="L13" s="451" t="s">
        <v>837</v>
      </c>
    </row>
    <row r="14" spans="1:14">
      <c r="A14" s="505"/>
      <c r="B14" s="506" t="str">
        <f>P26</f>
        <v>Empat Belas  Juta Tujuh Ratus Enam Puluh Tiga Ribu Rupiah</v>
      </c>
      <c r="C14" s="507"/>
      <c r="D14" s="508"/>
      <c r="E14" s="509"/>
      <c r="F14" s="509"/>
      <c r="G14" s="510"/>
      <c r="H14" s="511" t="s">
        <v>18</v>
      </c>
      <c r="I14" s="481">
        <f>ROUND(I13,-3)</f>
        <v>14763000</v>
      </c>
      <c r="K14" s="450">
        <v>250000</v>
      </c>
      <c r="L14" s="451" t="s">
        <v>839</v>
      </c>
    </row>
    <row r="15" spans="1:14">
      <c r="A15" s="3"/>
      <c r="B15" s="3"/>
      <c r="C15" s="3"/>
      <c r="D15" s="512"/>
      <c r="E15" s="3"/>
      <c r="F15" s="3"/>
      <c r="G15" s="3"/>
      <c r="H15" s="3"/>
      <c r="I15" s="4"/>
      <c r="K15" s="450">
        <f>200000+225000</f>
        <v>425000</v>
      </c>
      <c r="L15" s="451" t="s">
        <v>840</v>
      </c>
    </row>
    <row r="16" spans="1:14">
      <c r="A16" s="5"/>
      <c r="B16" s="5"/>
      <c r="C16" s="5"/>
      <c r="D16" s="258"/>
      <c r="E16" s="5"/>
      <c r="F16" s="5"/>
      <c r="G16" s="5"/>
      <c r="H16" s="262" t="s">
        <v>841</v>
      </c>
      <c r="I16" s="262"/>
      <c r="K16" s="450">
        <f>SUM(K11:K15)</f>
        <v>1625000</v>
      </c>
      <c r="L16" s="451" t="s">
        <v>842</v>
      </c>
    </row>
    <row r="17" spans="1:26">
      <c r="A17" s="262" t="s">
        <v>31</v>
      </c>
      <c r="B17" s="262"/>
      <c r="C17" s="262"/>
      <c r="D17" s="262" t="s">
        <v>19</v>
      </c>
      <c r="E17" s="262"/>
      <c r="F17" s="262"/>
      <c r="G17" s="262"/>
      <c r="H17" s="262" t="s">
        <v>20</v>
      </c>
      <c r="I17" s="262"/>
      <c r="K17" s="450" t="e">
        <f>+#REF!-K16</f>
        <v>#REF!</v>
      </c>
      <c r="L17" s="451" t="s">
        <v>843</v>
      </c>
    </row>
    <row r="18" spans="1:26">
      <c r="A18" s="5"/>
      <c r="B18" s="5"/>
      <c r="C18" s="5"/>
      <c r="D18" s="258"/>
      <c r="E18" s="5"/>
      <c r="F18" s="5"/>
      <c r="G18" s="5"/>
      <c r="H18" s="5"/>
      <c r="I18" s="5"/>
      <c r="P18" s="496">
        <f>I14</f>
        <v>14763000</v>
      </c>
      <c r="Q18" s="497">
        <v>1</v>
      </c>
      <c r="R18" s="497">
        <f>+Q18*10</f>
        <v>10</v>
      </c>
      <c r="S18" s="497">
        <f t="shared" ref="S18:Z18" si="1">+R18*10</f>
        <v>100</v>
      </c>
      <c r="T18" s="497">
        <f t="shared" si="1"/>
        <v>1000</v>
      </c>
      <c r="U18" s="497">
        <f t="shared" si="1"/>
        <v>10000</v>
      </c>
      <c r="V18" s="497">
        <f t="shared" si="1"/>
        <v>100000</v>
      </c>
      <c r="W18" s="497">
        <f t="shared" si="1"/>
        <v>1000000</v>
      </c>
      <c r="X18" s="497">
        <f t="shared" si="1"/>
        <v>10000000</v>
      </c>
      <c r="Y18" s="497">
        <f t="shared" si="1"/>
        <v>100000000</v>
      </c>
      <c r="Z18" s="497">
        <f t="shared" si="1"/>
        <v>1000000000</v>
      </c>
    </row>
    <row r="19" spans="1:26">
      <c r="A19" s="5"/>
      <c r="B19" s="5"/>
      <c r="C19" s="5"/>
      <c r="D19" s="258"/>
      <c r="E19" s="5"/>
      <c r="F19" s="5"/>
      <c r="G19" s="5"/>
      <c r="H19" s="5"/>
      <c r="I19" s="5"/>
      <c r="P19" s="503" t="s">
        <v>838</v>
      </c>
      <c r="Q19" s="497">
        <v>0</v>
      </c>
      <c r="R19" s="504">
        <f>MOD(P18,R18)</f>
        <v>0</v>
      </c>
      <c r="S19" s="504">
        <f>MOD(P18,S18)</f>
        <v>0</v>
      </c>
      <c r="T19" s="504">
        <f>MOD(P18,T18)</f>
        <v>0</v>
      </c>
      <c r="U19" s="504">
        <f>MOD(P18,U18)</f>
        <v>3000</v>
      </c>
      <c r="V19" s="504">
        <f>MOD(P18,V18)</f>
        <v>63000</v>
      </c>
      <c r="W19" s="504">
        <f>MOD(P18,W18)</f>
        <v>763000</v>
      </c>
      <c r="X19" s="504">
        <f>MOD(P18,X18)</f>
        <v>4763000</v>
      </c>
      <c r="Y19" s="504">
        <f>MOD(P18,Y18)</f>
        <v>14763000</v>
      </c>
      <c r="Z19" s="504">
        <f>MOD(P18,Z18)</f>
        <v>14763000</v>
      </c>
    </row>
    <row r="20" spans="1:26">
      <c r="A20" s="5"/>
      <c r="B20" s="5"/>
      <c r="C20" s="5"/>
      <c r="D20" s="258"/>
      <c r="E20" s="5"/>
      <c r="F20" s="5"/>
      <c r="G20" s="5"/>
      <c r="H20" s="5"/>
      <c r="I20" s="5"/>
      <c r="P20" s="497"/>
      <c r="Q20" s="497"/>
      <c r="R20" s="497">
        <f t="shared" ref="R20:W20" si="2">+R19-Q19</f>
        <v>0</v>
      </c>
      <c r="S20" s="497">
        <f t="shared" si="2"/>
        <v>0</v>
      </c>
      <c r="T20" s="497">
        <f t="shared" si="2"/>
        <v>0</v>
      </c>
      <c r="U20" s="497">
        <f t="shared" si="2"/>
        <v>3000</v>
      </c>
      <c r="V20" s="497">
        <f t="shared" si="2"/>
        <v>60000</v>
      </c>
      <c r="W20" s="497">
        <f t="shared" si="2"/>
        <v>700000</v>
      </c>
      <c r="X20" s="497">
        <f>+X19-W19</f>
        <v>4000000</v>
      </c>
      <c r="Y20" s="497">
        <f t="shared" ref="Y20:Z20" si="3">+Y19-X19</f>
        <v>10000000</v>
      </c>
      <c r="Z20" s="497">
        <f t="shared" si="3"/>
        <v>0</v>
      </c>
    </row>
    <row r="21" spans="1:26">
      <c r="A21" s="263" t="s">
        <v>844</v>
      </c>
      <c r="B21" s="263"/>
      <c r="C21" s="263"/>
      <c r="D21" s="263" t="s">
        <v>845</v>
      </c>
      <c r="E21" s="263"/>
      <c r="F21" s="263"/>
      <c r="G21" s="263"/>
      <c r="H21" s="263" t="s">
        <v>830</v>
      </c>
      <c r="I21" s="263"/>
      <c r="P21" s="497"/>
      <c r="Q21" s="497"/>
      <c r="R21" s="497">
        <f t="shared" ref="R21:W21" si="4">+R20*10/R18</f>
        <v>0</v>
      </c>
      <c r="S21" s="497">
        <f t="shared" si="4"/>
        <v>0</v>
      </c>
      <c r="T21" s="497">
        <f t="shared" si="4"/>
        <v>0</v>
      </c>
      <c r="U21" s="497">
        <f t="shared" si="4"/>
        <v>3</v>
      </c>
      <c r="V21" s="497">
        <f t="shared" si="4"/>
        <v>6</v>
      </c>
      <c r="W21" s="497">
        <f t="shared" si="4"/>
        <v>7</v>
      </c>
      <c r="X21" s="497">
        <f>+X20*10/X18</f>
        <v>4</v>
      </c>
      <c r="Y21" s="497">
        <f t="shared" ref="Y21:Z21" si="5">+Y20*10/Y18</f>
        <v>1</v>
      </c>
      <c r="Z21" s="497">
        <f t="shared" si="5"/>
        <v>0</v>
      </c>
    </row>
    <row r="22" spans="1:26">
      <c r="A22" s="262" t="s">
        <v>819</v>
      </c>
      <c r="B22" s="262"/>
      <c r="C22" s="262"/>
      <c r="D22" s="262" t="s">
        <v>846</v>
      </c>
      <c r="E22" s="262"/>
      <c r="F22" s="262"/>
      <c r="G22" s="262"/>
      <c r="H22" s="262" t="s">
        <v>21</v>
      </c>
      <c r="I22" s="262"/>
      <c r="P22" s="497"/>
      <c r="Q22" s="497"/>
      <c r="R22" s="497" t="str">
        <f>IF(AND(R21&gt;0,S21&lt;&gt;1),CHOOSE(R21,"satu","dua","tiga","empat","lima","enam","tujuh","delapan","sembilan"),"")</f>
        <v/>
      </c>
      <c r="S22" s="497" t="str">
        <f>IF(S21&gt;0,CHOOSE(S21,CHOOSE(R21+1,"se","se","dua","tiga","empat","lima","enam","tujuh","delapan","sembilan"),"dua","tiga","empat","lima","enam","tujuh","delapan","sembilan"),"")</f>
        <v/>
      </c>
      <c r="T22" s="497" t="str">
        <f>IF(T21&gt;0,CHOOSE(T21,"se","dua","tiga","empat","lima","enam","tujuh","delapan","sembilan"),"")</f>
        <v/>
      </c>
      <c r="U22" s="497" t="str">
        <f>IF(AND(U21&gt;0,V21&lt;&gt;1),CHOOSE(U21,"satu","dua","tiga","empat","lima","enam","tujuh","delapan","sembilan"),"")</f>
        <v>tiga</v>
      </c>
      <c r="V22" s="497" t="str">
        <f>IF(V21&gt;0,CHOOSE(V21,CHOOSE(U21+1,"se","se","dua","tiga","empat","lima","enam","tujuh","delapan","sembilan"),"dua","tiga","empat","lima","enam","tujuh","delapan","sembilan"),"")</f>
        <v>enam</v>
      </c>
      <c r="W22" s="497" t="str">
        <f>IF(W21&gt;0,CHOOSE(W21,"se","dua","tiga","empat","lima","enam","tujuh","delapan","sembilan"),"")</f>
        <v>tujuh</v>
      </c>
      <c r="X22" s="497" t="str">
        <f>IF(AND(X21&gt;0,Y21&lt;&gt;1),CHOOSE(X21,"satu","dua","tiga","empat","lima","enam","tujuh","delapan","sembilan"),"")</f>
        <v/>
      </c>
      <c r="Y22" s="497" t="str">
        <f>IF(Y21&gt;0,CHOOSE(Y21,CHOOSE(X21+1,"","se","dua","tiga","empat","lima","enam","tujuh","delapan","sembilan"),"dua","tiga","empat","lima","enam","tujuh","delapan","sembilan"),"")</f>
        <v>empat</v>
      </c>
      <c r="Z22" s="497" t="str">
        <f>IF(Z21&gt;0,CHOOSE(Z21,"se","dua","tiga","empat","lima","enam","tujuh","delapan","sembilan"),"")</f>
        <v/>
      </c>
    </row>
    <row r="23" spans="1:26">
      <c r="P23" s="497"/>
      <c r="Q23" s="497"/>
      <c r="R23" s="497"/>
      <c r="S23" s="497" t="str">
        <f>IF(S21&gt;0,IF(AND(S21=1,R21&gt;0)," belas "," puluh "),"")</f>
        <v/>
      </c>
      <c r="T23" s="497" t="str">
        <f>IF(T21&gt;0," ratus ","")</f>
        <v/>
      </c>
      <c r="U23" s="497" t="str">
        <f>IF(SUM(U21,W21)&gt;0," ribu ","")</f>
        <v xml:space="preserve"> ribu </v>
      </c>
      <c r="V23" s="497" t="str">
        <f>IF(V21&gt;0,IF(AND(V21=1,U21&gt;0)," belas "," puluh "),"")</f>
        <v xml:space="preserve"> puluh </v>
      </c>
      <c r="W23" s="497" t="str">
        <f>IF(W21&gt;0," ratus ","")</f>
        <v xml:space="preserve"> ratus </v>
      </c>
      <c r="X23" s="497" t="str">
        <f>IF(SUM(X21,Z21)&gt;0," juta ","")</f>
        <v xml:space="preserve"> juta </v>
      </c>
      <c r="Y23" s="497" t="str">
        <f>IF(Y21&gt;0,IF(AND(Y21=1,X21&gt;0)," belas "," puluh "),"")</f>
        <v xml:space="preserve"> belas </v>
      </c>
      <c r="Z23" s="497" t="str">
        <f>IF(Z21&gt;0," ratus ","")</f>
        <v/>
      </c>
    </row>
    <row r="24" spans="1:26">
      <c r="P24" s="497"/>
      <c r="Q24" s="497"/>
      <c r="R24" s="497" t="str">
        <f>CONCATENATE(R22,R11)</f>
        <v/>
      </c>
      <c r="S24" s="497" t="str">
        <f t="shared" ref="S24:Z24" si="6">CONCATENATE(S22,S23)</f>
        <v/>
      </c>
      <c r="T24" s="497" t="str">
        <f t="shared" si="6"/>
        <v/>
      </c>
      <c r="U24" s="497" t="str">
        <f t="shared" si="6"/>
        <v xml:space="preserve">tiga ribu </v>
      </c>
      <c r="V24" s="497" t="str">
        <f t="shared" si="6"/>
        <v xml:space="preserve">enam puluh </v>
      </c>
      <c r="W24" s="497" t="str">
        <f t="shared" si="6"/>
        <v xml:space="preserve">tujuh ratus </v>
      </c>
      <c r="X24" s="497" t="str">
        <f t="shared" si="6"/>
        <v xml:space="preserve"> juta </v>
      </c>
      <c r="Y24" s="497" t="str">
        <f t="shared" si="6"/>
        <v xml:space="preserve">empat belas </v>
      </c>
      <c r="Z24" s="497" t="str">
        <f t="shared" si="6"/>
        <v/>
      </c>
    </row>
    <row r="25" spans="1:26"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</row>
    <row r="26" spans="1:26">
      <c r="P26" s="503" t="str">
        <f>PROPER(CONCATENATE(Z24,Y24,X24,W24,V24,U24,T24,S24,R24,P19))</f>
        <v>Empat Belas  Juta Tujuh Ratus Enam Puluh Tiga Ribu Rupiah</v>
      </c>
      <c r="Q26" s="497"/>
      <c r="R26" s="497"/>
      <c r="S26" s="497"/>
      <c r="T26" s="497"/>
      <c r="U26" s="497"/>
      <c r="V26" s="497"/>
      <c r="W26" s="497"/>
      <c r="X26" s="497"/>
      <c r="Y26" s="497"/>
      <c r="Z26" s="497"/>
    </row>
  </sheetData>
  <mergeCells count="20">
    <mergeCell ref="A21:C21"/>
    <mergeCell ref="D21:G21"/>
    <mergeCell ref="H21:I21"/>
    <mergeCell ref="A22:C22"/>
    <mergeCell ref="D22:G22"/>
    <mergeCell ref="H22:I22"/>
    <mergeCell ref="B9:C9"/>
    <mergeCell ref="B10:C10"/>
    <mergeCell ref="H16:I16"/>
    <mergeCell ref="A17:C17"/>
    <mergeCell ref="D17:G17"/>
    <mergeCell ref="H17:I17"/>
    <mergeCell ref="A2:I2"/>
    <mergeCell ref="C3:I3"/>
    <mergeCell ref="C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925"/>
  <sheetViews>
    <sheetView tabSelected="1" topLeftCell="A7" workbookViewId="0">
      <selection activeCell="E11" sqref="E11:H11"/>
    </sheetView>
  </sheetViews>
  <sheetFormatPr defaultColWidth="9.140625" defaultRowHeight="15"/>
  <cols>
    <col min="1" max="1" width="2.7109375" customWidth="1"/>
    <col min="2" max="2" width="3" customWidth="1"/>
    <col min="3" max="3" width="57.140625" customWidth="1"/>
    <col min="4" max="4" width="7.5703125" bestFit="1" customWidth="1"/>
    <col min="5" max="5" width="7" customWidth="1"/>
    <col min="6" max="6" width="16.5703125" customWidth="1"/>
    <col min="7" max="7" width="12.5703125" customWidth="1"/>
    <col min="8" max="8" width="12.5703125" bestFit="1" customWidth="1"/>
    <col min="9" max="9" width="12.7109375" bestFit="1" customWidth="1"/>
    <col min="10" max="10" width="11.28515625" customWidth="1"/>
    <col min="11" max="11" width="12.42578125" bestFit="1" customWidth="1"/>
    <col min="12" max="12" width="11.42578125" bestFit="1" customWidth="1"/>
    <col min="14" max="14" width="12.85546875" bestFit="1" customWidth="1"/>
  </cols>
  <sheetData>
    <row r="1" spans="1:10" ht="18.75">
      <c r="A1" s="274" t="s">
        <v>44</v>
      </c>
      <c r="B1" s="274"/>
      <c r="C1" s="274"/>
      <c r="D1" s="274"/>
      <c r="E1" s="274"/>
      <c r="F1" s="274"/>
      <c r="G1" s="274"/>
      <c r="H1" s="274"/>
      <c r="I1" s="274"/>
    </row>
    <row r="2" spans="1:10" ht="15.75">
      <c r="A2" s="275" t="s">
        <v>277</v>
      </c>
      <c r="B2" s="275"/>
      <c r="C2" s="275"/>
      <c r="D2" s="275"/>
      <c r="E2" s="275"/>
      <c r="F2" s="275"/>
      <c r="G2" s="275"/>
      <c r="H2" s="275"/>
      <c r="I2" s="275"/>
      <c r="J2" s="10"/>
    </row>
    <row r="3" spans="1:10" ht="15.75">
      <c r="A3" s="275" t="s">
        <v>852</v>
      </c>
      <c r="B3" s="275"/>
      <c r="C3" s="275"/>
      <c r="D3" s="275"/>
      <c r="E3" s="275"/>
      <c r="F3" s="275"/>
      <c r="G3" s="275"/>
      <c r="H3" s="275"/>
      <c r="I3" s="275"/>
      <c r="J3" s="211"/>
    </row>
    <row r="4" spans="1:10">
      <c r="J4" s="211"/>
    </row>
    <row r="5" spans="1:10" ht="15.75" thickBot="1">
      <c r="B5" s="54" t="s">
        <v>33</v>
      </c>
      <c r="C5" t="s">
        <v>279</v>
      </c>
      <c r="J5" s="2"/>
    </row>
    <row r="6" spans="1:10" ht="18" customHeight="1" thickTop="1">
      <c r="C6" t="s">
        <v>280</v>
      </c>
      <c r="J6" s="13" t="s">
        <v>39</v>
      </c>
    </row>
    <row r="7" spans="1:10" ht="18" customHeight="1">
      <c r="C7" s="140" t="s">
        <v>746</v>
      </c>
      <c r="J7" s="15" t="s">
        <v>8</v>
      </c>
    </row>
    <row r="8" spans="1:10" ht="18" customHeight="1">
      <c r="C8" s="139" t="s">
        <v>747</v>
      </c>
      <c r="D8" t="s">
        <v>71</v>
      </c>
      <c r="E8" s="276">
        <v>2000000</v>
      </c>
      <c r="F8" s="276"/>
      <c r="G8" s="276"/>
      <c r="J8" s="20"/>
    </row>
    <row r="9" spans="1:10" ht="18" customHeight="1">
      <c r="C9" s="115" t="s">
        <v>283</v>
      </c>
      <c r="J9" s="26"/>
    </row>
    <row r="10" spans="1:10" ht="18" customHeight="1">
      <c r="C10" s="139" t="s">
        <v>748</v>
      </c>
      <c r="D10" t="s">
        <v>71</v>
      </c>
      <c r="E10" s="142" t="s">
        <v>855</v>
      </c>
      <c r="F10" s="69"/>
      <c r="G10" s="69"/>
      <c r="H10" s="70"/>
      <c r="J10" s="26"/>
    </row>
    <row r="11" spans="1:10" ht="18" customHeight="1">
      <c r="C11" s="139" t="s">
        <v>749</v>
      </c>
      <c r="D11" t="s">
        <v>71</v>
      </c>
      <c r="E11" s="277">
        <f>2.88*460775</f>
        <v>1327032</v>
      </c>
      <c r="F11" s="277"/>
      <c r="G11" s="277"/>
      <c r="H11" s="277"/>
      <c r="J11" s="26"/>
    </row>
    <row r="12" spans="1:10" ht="18" customHeight="1">
      <c r="C12" s="139" t="s">
        <v>750</v>
      </c>
      <c r="E12" s="71"/>
      <c r="F12" s="71"/>
      <c r="G12" s="71"/>
      <c r="H12" s="71"/>
      <c r="J12" s="26"/>
    </row>
    <row r="13" spans="1:10" ht="18" customHeight="1">
      <c r="E13" s="71"/>
      <c r="F13" s="71"/>
      <c r="G13" s="71"/>
      <c r="H13" s="71"/>
      <c r="J13" s="26"/>
    </row>
    <row r="14" spans="1:10" ht="18" customHeight="1">
      <c r="C14" s="115" t="s">
        <v>288</v>
      </c>
      <c r="D14" t="s">
        <v>71</v>
      </c>
      <c r="E14" s="139" t="s">
        <v>851</v>
      </c>
      <c r="J14" s="26"/>
    </row>
    <row r="15" spans="1:10" ht="18" customHeight="1">
      <c r="C15" s="139" t="s">
        <v>751</v>
      </c>
      <c r="D15" t="s">
        <v>71</v>
      </c>
      <c r="E15" s="277">
        <f>0.336*1455805</f>
        <v>489150.48000000004</v>
      </c>
      <c r="F15" s="277"/>
      <c r="G15" s="277"/>
      <c r="H15" s="277"/>
      <c r="J15" s="26"/>
    </row>
    <row r="16" spans="1:10" ht="18" customHeight="1">
      <c r="C16" s="139" t="s">
        <v>752</v>
      </c>
      <c r="J16" s="26"/>
    </row>
    <row r="17" spans="2:10" ht="18" customHeight="1">
      <c r="C17" s="140" t="s">
        <v>753</v>
      </c>
      <c r="E17" s="272"/>
      <c r="F17" s="272"/>
      <c r="G17" s="272"/>
      <c r="J17" s="26"/>
    </row>
    <row r="18" spans="2:10" ht="18" customHeight="1" thickBot="1">
      <c r="D18" s="64"/>
      <c r="E18" s="68"/>
      <c r="F18" s="68"/>
      <c r="G18" s="68"/>
      <c r="H18" s="64"/>
      <c r="J18" s="26"/>
    </row>
    <row r="19" spans="2:10" ht="18" customHeight="1">
      <c r="C19" t="s">
        <v>293</v>
      </c>
      <c r="D19" t="s">
        <v>71</v>
      </c>
      <c r="E19" s="267">
        <f>E8+E11+E15</f>
        <v>3816182.48</v>
      </c>
      <c r="F19" s="267"/>
      <c r="G19" s="267"/>
      <c r="H19" s="267"/>
      <c r="J19" s="26"/>
    </row>
    <row r="20" spans="2:10" ht="18" customHeight="1">
      <c r="C20" t="s">
        <v>294</v>
      </c>
      <c r="D20" t="s">
        <v>71</v>
      </c>
      <c r="E20" s="267">
        <f>ROUND(E19,-2)</f>
        <v>3816200</v>
      </c>
      <c r="F20" s="267"/>
      <c r="G20" s="267"/>
      <c r="H20" s="267"/>
      <c r="J20" s="26"/>
    </row>
    <row r="21" spans="2:10" ht="18" customHeight="1">
      <c r="E21" s="273"/>
      <c r="F21" s="273"/>
      <c r="G21" s="273"/>
      <c r="J21" s="26"/>
    </row>
    <row r="22" spans="2:10" ht="18" customHeight="1">
      <c r="B22" s="54" t="s">
        <v>40</v>
      </c>
      <c r="C22" t="s">
        <v>295</v>
      </c>
      <c r="E22" s="273"/>
      <c r="F22" s="273"/>
      <c r="G22" s="273"/>
      <c r="J22" s="26"/>
    </row>
    <row r="23" spans="2:10" ht="18" customHeight="1">
      <c r="C23" t="s">
        <v>296</v>
      </c>
      <c r="E23" s="273"/>
      <c r="F23" s="273"/>
      <c r="G23" s="273"/>
      <c r="J23" s="28">
        <f>SUM(I45:I57)</f>
        <v>16668160</v>
      </c>
    </row>
    <row r="24" spans="2:10" ht="18" customHeight="1">
      <c r="C24" s="115" t="s">
        <v>297</v>
      </c>
      <c r="D24" t="s">
        <v>71</v>
      </c>
      <c r="E24" s="67" t="s">
        <v>298</v>
      </c>
      <c r="F24" s="67"/>
      <c r="G24" s="67"/>
      <c r="J24" s="32"/>
    </row>
    <row r="25" spans="2:10" ht="18" customHeight="1" thickBot="1">
      <c r="C25" s="139" t="s">
        <v>827</v>
      </c>
      <c r="D25" t="s">
        <v>71</v>
      </c>
      <c r="E25" s="174" t="s">
        <v>828</v>
      </c>
      <c r="F25" s="67"/>
      <c r="G25" s="67"/>
      <c r="J25" s="38"/>
    </row>
    <row r="26" spans="2:10" ht="18" customHeight="1" thickTop="1">
      <c r="D26" t="s">
        <v>71</v>
      </c>
      <c r="E26" s="267">
        <f>1.44*1455100</f>
        <v>2095344</v>
      </c>
      <c r="F26" s="267"/>
      <c r="G26" s="267"/>
      <c r="J26" s="43">
        <f>J23</f>
        <v>16668160</v>
      </c>
    </row>
    <row r="27" spans="2:10" ht="18" customHeight="1" thickBot="1">
      <c r="C27" s="115" t="s">
        <v>301</v>
      </c>
      <c r="D27" t="s">
        <v>71</v>
      </c>
      <c r="E27" s="67" t="s">
        <v>302</v>
      </c>
      <c r="F27" s="67"/>
      <c r="G27" s="67"/>
      <c r="J27" s="49">
        <f>ROUND(J26,-2)</f>
        <v>16668200</v>
      </c>
    </row>
    <row r="28" spans="2:10" ht="15.75" thickTop="1">
      <c r="C28" s="139" t="s">
        <v>854</v>
      </c>
      <c r="D28" t="s">
        <v>71</v>
      </c>
      <c r="E28" s="174" t="s">
        <v>829</v>
      </c>
      <c r="F28" s="67"/>
      <c r="G28" s="67"/>
      <c r="J28" s="51"/>
    </row>
    <row r="29" spans="2:10">
      <c r="D29" t="s">
        <v>71</v>
      </c>
      <c r="E29" s="267">
        <f>4.8*197500</f>
        <v>948000</v>
      </c>
      <c r="F29" s="267"/>
      <c r="G29" s="267"/>
      <c r="J29" s="51"/>
    </row>
    <row r="30" spans="2:10">
      <c r="C30" s="115" t="s">
        <v>305</v>
      </c>
      <c r="D30" t="s">
        <v>71</v>
      </c>
      <c r="E30" s="67" t="s">
        <v>306</v>
      </c>
      <c r="J30" s="51"/>
    </row>
    <row r="31" spans="2:10">
      <c r="B31" s="54"/>
      <c r="D31" t="s">
        <v>71</v>
      </c>
      <c r="E31" s="268">
        <v>9815.2000000000007</v>
      </c>
      <c r="F31" s="268"/>
      <c r="G31" s="268"/>
      <c r="J31" s="52"/>
    </row>
    <row r="32" spans="2:10">
      <c r="C32" s="115" t="s">
        <v>307</v>
      </c>
      <c r="D32" t="s">
        <v>71</v>
      </c>
      <c r="E32" s="260" t="s">
        <v>853</v>
      </c>
      <c r="J32" s="53"/>
    </row>
    <row r="33" spans="2:12">
      <c r="C33" t="s">
        <v>309</v>
      </c>
      <c r="D33" t="s">
        <v>71</v>
      </c>
      <c r="E33" s="268">
        <f>64*8000</f>
        <v>512000</v>
      </c>
      <c r="F33" s="268"/>
      <c r="G33" s="268"/>
      <c r="J33" s="53"/>
    </row>
    <row r="34" spans="2:12" ht="15.75" thickBot="1">
      <c r="B34" s="54"/>
      <c r="D34" s="64"/>
      <c r="E34" s="269"/>
      <c r="F34" s="269"/>
      <c r="G34" s="269"/>
      <c r="H34" s="64"/>
    </row>
    <row r="35" spans="2:12">
      <c r="C35" t="s">
        <v>293</v>
      </c>
      <c r="D35" t="s">
        <v>71</v>
      </c>
      <c r="E35" s="268">
        <f>E26+E29+E31+E33</f>
        <v>3565159.2</v>
      </c>
      <c r="F35" s="268"/>
      <c r="G35" s="268"/>
      <c r="H35" s="268"/>
    </row>
    <row r="36" spans="2:12">
      <c r="C36" t="s">
        <v>294</v>
      </c>
      <c r="D36" t="s">
        <v>71</v>
      </c>
      <c r="E36" s="267">
        <f>ROUND(E35,-2)</f>
        <v>3565200</v>
      </c>
      <c r="F36" s="267"/>
      <c r="G36" s="267"/>
      <c r="H36" s="267"/>
    </row>
    <row r="38" spans="2:12">
      <c r="B38" s="10" t="s">
        <v>44</v>
      </c>
      <c r="C38" s="10"/>
      <c r="D38" s="10"/>
      <c r="E38" s="10"/>
      <c r="F38" s="10"/>
      <c r="G38" s="10"/>
      <c r="H38" s="10"/>
      <c r="I38" s="10"/>
    </row>
    <row r="39" spans="2:12">
      <c r="B39" s="211" t="s">
        <v>34</v>
      </c>
      <c r="C39" s="211"/>
      <c r="D39" s="211"/>
      <c r="E39" s="211"/>
      <c r="F39" s="211"/>
      <c r="G39" s="211"/>
      <c r="H39" s="211"/>
      <c r="I39" s="211"/>
    </row>
    <row r="40" spans="2:12">
      <c r="B40" s="211" t="s">
        <v>45</v>
      </c>
      <c r="C40" s="211"/>
      <c r="D40" s="211"/>
      <c r="E40" s="211"/>
      <c r="F40" s="211"/>
      <c r="G40" s="211"/>
      <c r="H40" s="211"/>
      <c r="I40" s="211"/>
      <c r="K40" s="55"/>
    </row>
    <row r="41" spans="2:12" ht="15.75" thickBot="1">
      <c r="B41" s="2"/>
      <c r="C41" s="2"/>
      <c r="D41" s="2"/>
      <c r="E41" s="2"/>
      <c r="F41" s="2"/>
      <c r="G41" s="2"/>
      <c r="H41" s="2"/>
      <c r="I41" s="2"/>
      <c r="K41" s="55"/>
    </row>
    <row r="42" spans="2:12" ht="15.75" thickTop="1">
      <c r="B42" s="306" t="s">
        <v>46</v>
      </c>
      <c r="C42" s="304" t="s">
        <v>36</v>
      </c>
      <c r="D42" s="11"/>
      <c r="E42" s="304" t="s">
        <v>47</v>
      </c>
      <c r="F42" s="304" t="s">
        <v>37</v>
      </c>
      <c r="G42" s="304" t="s">
        <v>48</v>
      </c>
      <c r="H42" s="12" t="s">
        <v>38</v>
      </c>
      <c r="I42" s="12" t="s">
        <v>49</v>
      </c>
      <c r="K42" s="55"/>
    </row>
    <row r="43" spans="2:12">
      <c r="B43" s="307"/>
      <c r="C43" s="305"/>
      <c r="D43" s="14"/>
      <c r="E43" s="305"/>
      <c r="F43" s="305"/>
      <c r="G43" s="305"/>
      <c r="H43" s="14" t="s">
        <v>8</v>
      </c>
      <c r="I43" s="14" t="s">
        <v>8</v>
      </c>
      <c r="K43" s="55"/>
      <c r="L43" s="55"/>
    </row>
    <row r="44" spans="2:12">
      <c r="B44" s="16" t="s">
        <v>9</v>
      </c>
      <c r="C44" s="17" t="s">
        <v>35</v>
      </c>
      <c r="D44" s="17"/>
      <c r="E44" s="18"/>
      <c r="F44" s="19"/>
      <c r="G44" s="19"/>
      <c r="H44" s="19"/>
      <c r="I44" s="19"/>
      <c r="K44" s="55"/>
      <c r="L44" s="55"/>
    </row>
    <row r="45" spans="2:12">
      <c r="B45" s="21"/>
      <c r="C45" s="22" t="s">
        <v>50</v>
      </c>
      <c r="D45" s="22"/>
      <c r="E45" s="23">
        <v>1</v>
      </c>
      <c r="F45" s="24" t="s">
        <v>15</v>
      </c>
      <c r="G45" s="24" t="s">
        <v>12</v>
      </c>
      <c r="H45" s="25">
        <v>8500000</v>
      </c>
      <c r="I45" s="25">
        <f t="shared" ref="I45:I57" si="0">H45*E45</f>
        <v>8500000</v>
      </c>
      <c r="J45" s="55"/>
      <c r="K45" s="55"/>
      <c r="L45" s="55"/>
    </row>
    <row r="46" spans="2:12">
      <c r="B46" s="21"/>
      <c r="C46" s="22" t="s">
        <v>51</v>
      </c>
      <c r="D46" s="22"/>
      <c r="E46" s="23">
        <v>2</v>
      </c>
      <c r="F46" s="24" t="s">
        <v>11</v>
      </c>
      <c r="G46" s="24" t="s">
        <v>23</v>
      </c>
      <c r="H46" s="25">
        <v>750000</v>
      </c>
      <c r="I46" s="25">
        <f t="shared" si="0"/>
        <v>1500000</v>
      </c>
      <c r="J46" s="55"/>
      <c r="K46" s="55"/>
      <c r="L46" s="55"/>
    </row>
    <row r="47" spans="2:12">
      <c r="B47" s="21"/>
      <c r="C47" s="22" t="s">
        <v>52</v>
      </c>
      <c r="D47" s="22"/>
      <c r="E47" s="23">
        <v>20</v>
      </c>
      <c r="F47" s="24" t="s">
        <v>11</v>
      </c>
      <c r="G47" s="24" t="s">
        <v>28</v>
      </c>
      <c r="H47" s="25">
        <v>14640</v>
      </c>
      <c r="I47" s="25">
        <f t="shared" si="0"/>
        <v>292800</v>
      </c>
      <c r="J47" s="55"/>
      <c r="K47" s="55"/>
      <c r="L47" s="55"/>
    </row>
    <row r="48" spans="2:12">
      <c r="B48" s="21"/>
      <c r="C48" s="22" t="s">
        <v>53</v>
      </c>
      <c r="D48" s="22"/>
      <c r="E48" s="23">
        <v>40</v>
      </c>
      <c r="F48" s="24" t="s">
        <v>11</v>
      </c>
      <c r="G48" s="24" t="s">
        <v>23</v>
      </c>
      <c r="H48" s="25">
        <v>3000</v>
      </c>
      <c r="I48" s="25">
        <f t="shared" si="0"/>
        <v>120000</v>
      </c>
      <c r="J48" s="55"/>
      <c r="L48" s="55"/>
    </row>
    <row r="49" spans="2:11">
      <c r="B49" s="21"/>
      <c r="C49" s="22" t="s">
        <v>54</v>
      </c>
      <c r="D49" s="22"/>
      <c r="E49" s="23">
        <v>1</v>
      </c>
      <c r="F49" s="24" t="s">
        <v>55</v>
      </c>
      <c r="G49" s="24" t="s">
        <v>28</v>
      </c>
      <c r="H49" s="25">
        <v>132000</v>
      </c>
      <c r="I49" s="25">
        <f t="shared" si="0"/>
        <v>132000</v>
      </c>
    </row>
    <row r="50" spans="2:11">
      <c r="B50" s="21"/>
      <c r="C50" s="22" t="s">
        <v>56</v>
      </c>
      <c r="D50" s="22"/>
      <c r="E50" s="23">
        <v>1</v>
      </c>
      <c r="F50" s="24" t="s">
        <v>11</v>
      </c>
      <c r="G50" s="24" t="s">
        <v>28</v>
      </c>
      <c r="H50" s="25">
        <v>1145340</v>
      </c>
      <c r="I50" s="25">
        <f t="shared" si="0"/>
        <v>1145340</v>
      </c>
    </row>
    <row r="51" spans="2:11">
      <c r="B51" s="21"/>
      <c r="C51" s="22" t="s">
        <v>57</v>
      </c>
      <c r="D51" s="22"/>
      <c r="E51" s="23">
        <v>1</v>
      </c>
      <c r="F51" s="24" t="s">
        <v>11</v>
      </c>
      <c r="G51" s="24" t="s">
        <v>28</v>
      </c>
      <c r="H51" s="25">
        <v>1145340</v>
      </c>
      <c r="I51" s="25">
        <f t="shared" si="0"/>
        <v>1145340</v>
      </c>
    </row>
    <row r="52" spans="2:11">
      <c r="B52" s="21"/>
      <c r="C52" s="22" t="s">
        <v>58</v>
      </c>
      <c r="D52" s="22"/>
      <c r="E52" s="23">
        <v>1</v>
      </c>
      <c r="F52" s="24" t="s">
        <v>11</v>
      </c>
      <c r="G52" s="24" t="s">
        <v>28</v>
      </c>
      <c r="H52" s="25">
        <v>1145340</v>
      </c>
      <c r="I52" s="25">
        <f t="shared" si="0"/>
        <v>1145340</v>
      </c>
    </row>
    <row r="53" spans="2:11">
      <c r="B53" s="21"/>
      <c r="C53" s="22" t="s">
        <v>59</v>
      </c>
      <c r="D53" s="22"/>
      <c r="E53" s="23">
        <v>1</v>
      </c>
      <c r="F53" s="24" t="s">
        <v>11</v>
      </c>
      <c r="G53" s="24" t="s">
        <v>28</v>
      </c>
      <c r="H53" s="25">
        <v>1145340</v>
      </c>
      <c r="I53" s="25">
        <f t="shared" si="0"/>
        <v>1145340</v>
      </c>
    </row>
    <row r="54" spans="2:11">
      <c r="B54" s="21"/>
      <c r="C54" s="22" t="s">
        <v>60</v>
      </c>
      <c r="D54" s="22"/>
      <c r="E54" s="23">
        <v>1</v>
      </c>
      <c r="F54" s="24" t="s">
        <v>61</v>
      </c>
      <c r="G54" s="24" t="s">
        <v>12</v>
      </c>
      <c r="H54" s="25">
        <v>492000</v>
      </c>
      <c r="I54" s="25">
        <f t="shared" si="0"/>
        <v>492000</v>
      </c>
      <c r="K54" s="55"/>
    </row>
    <row r="55" spans="2:11">
      <c r="B55" s="21"/>
      <c r="C55" s="22" t="s">
        <v>62</v>
      </c>
      <c r="D55" s="22"/>
      <c r="E55" s="23">
        <v>2</v>
      </c>
      <c r="F55" s="24" t="s">
        <v>29</v>
      </c>
      <c r="G55" s="24" t="s">
        <v>23</v>
      </c>
      <c r="H55" s="25">
        <v>150000</v>
      </c>
      <c r="I55" s="25">
        <f t="shared" si="0"/>
        <v>300000</v>
      </c>
      <c r="K55" s="55"/>
    </row>
    <row r="56" spans="2:11">
      <c r="B56" s="21"/>
      <c r="C56" s="22" t="s">
        <v>63</v>
      </c>
      <c r="D56" s="22"/>
      <c r="E56" s="23">
        <v>1</v>
      </c>
      <c r="F56" s="24" t="s">
        <v>30</v>
      </c>
      <c r="G56" s="24" t="s">
        <v>23</v>
      </c>
      <c r="H56" s="25">
        <v>550000</v>
      </c>
      <c r="I56" s="25">
        <f t="shared" si="0"/>
        <v>550000</v>
      </c>
      <c r="K56" s="55"/>
    </row>
    <row r="57" spans="2:11">
      <c r="B57" s="21"/>
      <c r="C57" s="22" t="s">
        <v>64</v>
      </c>
      <c r="D57" s="22"/>
      <c r="E57" s="23">
        <v>1</v>
      </c>
      <c r="F57" s="24" t="s">
        <v>29</v>
      </c>
      <c r="G57" s="24" t="s">
        <v>23</v>
      </c>
      <c r="H57" s="25">
        <v>200000</v>
      </c>
      <c r="I57" s="25">
        <f t="shared" si="0"/>
        <v>200000</v>
      </c>
      <c r="K57" s="55"/>
    </row>
    <row r="58" spans="2:11">
      <c r="B58" s="21"/>
      <c r="C58" s="27"/>
      <c r="D58" s="27"/>
      <c r="E58" s="23"/>
      <c r="F58" s="24"/>
      <c r="G58" s="24"/>
      <c r="H58" s="25"/>
      <c r="I58" s="25"/>
      <c r="K58" s="55"/>
    </row>
    <row r="59" spans="2:11">
      <c r="B59" s="21"/>
      <c r="C59" s="27"/>
      <c r="D59" s="27"/>
      <c r="E59" s="23"/>
      <c r="F59" s="24"/>
      <c r="G59" s="24"/>
      <c r="H59" s="25"/>
      <c r="I59" s="25"/>
      <c r="K59" s="55"/>
    </row>
    <row r="60" spans="2:11">
      <c r="B60" s="21"/>
      <c r="C60" s="27"/>
      <c r="D60" s="27"/>
      <c r="E60" s="29"/>
      <c r="F60" s="30"/>
      <c r="G60" s="30"/>
      <c r="H60" s="31"/>
      <c r="I60" s="31"/>
      <c r="K60" s="55"/>
    </row>
    <row r="61" spans="2:11" ht="15.75" thickBot="1">
      <c r="B61" s="33"/>
      <c r="C61" s="34"/>
      <c r="D61" s="34"/>
      <c r="E61" s="35"/>
      <c r="F61" s="36"/>
      <c r="G61" s="36"/>
      <c r="H61" s="37"/>
      <c r="I61" s="37"/>
      <c r="K61" s="55"/>
    </row>
    <row r="62" spans="2:11" ht="15.75" thickTop="1">
      <c r="B62" s="39" t="s">
        <v>65</v>
      </c>
      <c r="C62" s="40"/>
      <c r="D62" s="40"/>
      <c r="E62" s="40"/>
      <c r="F62" s="40"/>
      <c r="G62" s="40"/>
      <c r="H62" s="41"/>
      <c r="I62" s="42" t="s">
        <v>41</v>
      </c>
      <c r="K62" s="55"/>
    </row>
    <row r="63" spans="2:11" ht="15.75" thickBot="1">
      <c r="B63" s="44"/>
      <c r="C63" s="45" t="s">
        <v>66</v>
      </c>
      <c r="D63" s="45"/>
      <c r="E63" s="46"/>
      <c r="F63" s="46"/>
      <c r="G63" s="46"/>
      <c r="H63" s="47"/>
      <c r="I63" s="48" t="s">
        <v>18</v>
      </c>
      <c r="K63" s="55"/>
    </row>
    <row r="64" spans="2:11" ht="15.75" thickTop="1">
      <c r="B64" s="2"/>
      <c r="C64" s="2"/>
      <c r="D64" s="2"/>
      <c r="E64" s="50"/>
      <c r="F64" s="9"/>
      <c r="G64" s="9"/>
      <c r="H64" s="51"/>
      <c r="I64" s="51"/>
      <c r="K64" s="55"/>
    </row>
    <row r="65" spans="2:11">
      <c r="B65" s="2"/>
      <c r="C65" s="2"/>
      <c r="D65" s="2"/>
      <c r="E65" s="50"/>
      <c r="F65" s="9"/>
      <c r="G65" s="9"/>
      <c r="H65" s="51"/>
      <c r="I65" s="51"/>
    </row>
    <row r="66" spans="2:11">
      <c r="B66" s="2"/>
      <c r="C66" s="2"/>
      <c r="D66" s="2"/>
      <c r="E66" s="50"/>
      <c r="F66" s="9"/>
      <c r="G66" s="9"/>
      <c r="H66" s="51"/>
      <c r="I66" s="51"/>
      <c r="K66" s="55"/>
    </row>
    <row r="67" spans="2:11">
      <c r="B67" s="298" t="s">
        <v>44</v>
      </c>
      <c r="C67" s="298"/>
      <c r="D67" s="298"/>
      <c r="E67" s="298"/>
      <c r="F67" s="298"/>
      <c r="G67" s="298"/>
      <c r="H67" s="298"/>
      <c r="I67" s="298"/>
    </row>
    <row r="68" spans="2:11">
      <c r="B68" s="299" t="s">
        <v>34</v>
      </c>
      <c r="C68" s="299"/>
      <c r="D68" s="299"/>
      <c r="E68" s="299"/>
      <c r="F68" s="299"/>
      <c r="G68" s="299"/>
      <c r="H68" s="299"/>
      <c r="I68" s="299"/>
    </row>
    <row r="69" spans="2:11">
      <c r="B69" s="299" t="s">
        <v>45</v>
      </c>
      <c r="C69" s="299"/>
      <c r="D69" s="299"/>
      <c r="E69" s="299"/>
      <c r="F69" s="299"/>
      <c r="G69" s="299"/>
      <c r="H69" s="299"/>
      <c r="I69" s="299"/>
    </row>
    <row r="71" spans="2:11">
      <c r="B71" s="54">
        <v>1</v>
      </c>
      <c r="C71" t="s">
        <v>67</v>
      </c>
    </row>
    <row r="72" spans="2:11">
      <c r="B72" s="54"/>
      <c r="C72" t="s">
        <v>68</v>
      </c>
    </row>
    <row r="73" spans="2:11">
      <c r="B73" s="54"/>
      <c r="C73" t="s">
        <v>69</v>
      </c>
    </row>
    <row r="74" spans="2:11">
      <c r="B74" s="54"/>
      <c r="C74" t="s">
        <v>70</v>
      </c>
      <c r="D74" s="54" t="s">
        <v>71</v>
      </c>
      <c r="E74" t="s">
        <v>72</v>
      </c>
    </row>
    <row r="75" spans="2:11">
      <c r="B75" s="54"/>
      <c r="C75" t="s">
        <v>73</v>
      </c>
      <c r="D75" s="54" t="s">
        <v>71</v>
      </c>
      <c r="E75" t="s">
        <v>74</v>
      </c>
    </row>
    <row r="76" spans="2:11">
      <c r="B76" s="54"/>
      <c r="D76" s="54"/>
    </row>
    <row r="77" spans="2:11">
      <c r="B77" s="54"/>
      <c r="C77" t="s">
        <v>75</v>
      </c>
      <c r="D77" s="54" t="s">
        <v>71</v>
      </c>
      <c r="E77" t="s">
        <v>76</v>
      </c>
    </row>
    <row r="78" spans="2:11">
      <c r="B78" s="54"/>
      <c r="C78" t="s">
        <v>77</v>
      </c>
      <c r="D78" s="54" t="s">
        <v>71</v>
      </c>
      <c r="E78" t="s">
        <v>78</v>
      </c>
    </row>
    <row r="79" spans="2:11">
      <c r="B79" s="54"/>
      <c r="D79" s="54"/>
    </row>
    <row r="80" spans="2:11">
      <c r="B80" s="54"/>
      <c r="C80" t="s">
        <v>79</v>
      </c>
      <c r="D80" s="54" t="s">
        <v>71</v>
      </c>
      <c r="E80" t="s">
        <v>80</v>
      </c>
    </row>
    <row r="81" spans="2:11">
      <c r="B81" s="54"/>
      <c r="C81" t="s">
        <v>81</v>
      </c>
      <c r="D81" s="54" t="s">
        <v>71</v>
      </c>
      <c r="E81" s="301">
        <v>184527.11</v>
      </c>
      <c r="F81" s="301"/>
      <c r="G81" s="301"/>
    </row>
    <row r="82" spans="2:11">
      <c r="B82" s="54"/>
      <c r="D82" s="54"/>
    </row>
    <row r="83" spans="2:11">
      <c r="B83" s="54"/>
      <c r="C83" t="s">
        <v>82</v>
      </c>
      <c r="D83" s="54" t="s">
        <v>71</v>
      </c>
      <c r="E83" t="s">
        <v>83</v>
      </c>
    </row>
    <row r="84" spans="2:11" ht="15.75" thickBot="1">
      <c r="B84" s="54"/>
      <c r="C84" t="s">
        <v>84</v>
      </c>
      <c r="D84" s="54" t="s">
        <v>71</v>
      </c>
      <c r="E84" s="302">
        <v>711509.54</v>
      </c>
      <c r="F84" s="302"/>
      <c r="G84" s="302"/>
      <c r="H84" s="302"/>
    </row>
    <row r="85" spans="2:11">
      <c r="B85" s="54"/>
      <c r="C85" s="56" t="s">
        <v>85</v>
      </c>
      <c r="D85" s="54" t="s">
        <v>71</v>
      </c>
      <c r="E85" s="303">
        <v>6964232.6500000004</v>
      </c>
      <c r="F85" s="303"/>
      <c r="G85" s="303"/>
      <c r="H85" s="303"/>
    </row>
    <row r="86" spans="2:11">
      <c r="B86" s="54"/>
    </row>
    <row r="87" spans="2:11">
      <c r="B87" s="54">
        <v>2</v>
      </c>
      <c r="C87" t="s">
        <v>86</v>
      </c>
      <c r="D87" s="54" t="s">
        <v>71</v>
      </c>
      <c r="E87" t="s">
        <v>87</v>
      </c>
    </row>
    <row r="88" spans="2:11">
      <c r="B88" s="54"/>
      <c r="C88" t="s">
        <v>84</v>
      </c>
      <c r="D88" s="54" t="s">
        <v>71</v>
      </c>
      <c r="E88" t="s">
        <v>88</v>
      </c>
    </row>
    <row r="89" spans="2:11">
      <c r="B89" s="54"/>
    </row>
    <row r="90" spans="2:11">
      <c r="B90" s="54">
        <v>3</v>
      </c>
      <c r="C90" t="s">
        <v>89</v>
      </c>
      <c r="D90" s="54" t="s">
        <v>71</v>
      </c>
      <c r="E90" t="s">
        <v>90</v>
      </c>
    </row>
    <row r="91" spans="2:11">
      <c r="B91" s="54"/>
      <c r="C91" t="s">
        <v>84</v>
      </c>
      <c r="D91" s="54" t="s">
        <v>71</v>
      </c>
      <c r="E91" t="s">
        <v>91</v>
      </c>
    </row>
    <row r="92" spans="2:11">
      <c r="B92" s="54"/>
      <c r="K92" s="55">
        <v>357500</v>
      </c>
    </row>
    <row r="93" spans="2:11">
      <c r="B93" s="54">
        <v>4</v>
      </c>
      <c r="C93" t="s">
        <v>92</v>
      </c>
      <c r="D93" s="54" t="s">
        <v>71</v>
      </c>
      <c r="E93" t="s">
        <v>93</v>
      </c>
      <c r="K93" s="55">
        <v>248400</v>
      </c>
    </row>
    <row r="94" spans="2:11">
      <c r="B94" s="54"/>
      <c r="C94" t="s">
        <v>94</v>
      </c>
      <c r="D94" s="54" t="s">
        <v>71</v>
      </c>
      <c r="E94" t="s">
        <v>95</v>
      </c>
      <c r="K94" s="55">
        <v>58891.631999999998</v>
      </c>
    </row>
    <row r="95" spans="2:11">
      <c r="B95" s="54"/>
      <c r="K95" s="55">
        <v>39261.088000000003</v>
      </c>
    </row>
    <row r="96" spans="2:11">
      <c r="B96" s="54">
        <v>5</v>
      </c>
      <c r="C96" t="s">
        <v>96</v>
      </c>
      <c r="D96" s="54" t="s">
        <v>71</v>
      </c>
      <c r="E96" t="s">
        <v>97</v>
      </c>
      <c r="K96" s="55">
        <v>62.411999999999999</v>
      </c>
    </row>
    <row r="97" spans="2:11">
      <c r="B97" s="54"/>
      <c r="C97" t="s">
        <v>94</v>
      </c>
      <c r="D97" s="54" t="s">
        <v>71</v>
      </c>
      <c r="E97" t="s">
        <v>98</v>
      </c>
      <c r="K97" s="55">
        <v>166523.5</v>
      </c>
    </row>
    <row r="98" spans="2:11">
      <c r="B98" s="54"/>
      <c r="K98" s="55">
        <v>30581.279999999999</v>
      </c>
    </row>
    <row r="99" spans="2:11">
      <c r="B99" s="54">
        <v>6</v>
      </c>
      <c r="C99" t="s">
        <v>99</v>
      </c>
      <c r="D99" s="54" t="s">
        <v>71</v>
      </c>
      <c r="E99" t="s">
        <v>100</v>
      </c>
      <c r="K99" s="55">
        <v>8508.24</v>
      </c>
    </row>
    <row r="100" spans="2:11">
      <c r="B100" s="54"/>
      <c r="C100" t="s">
        <v>94</v>
      </c>
      <c r="D100" s="54" t="s">
        <v>71</v>
      </c>
      <c r="E100" t="s">
        <v>101</v>
      </c>
      <c r="K100" s="55"/>
    </row>
    <row r="101" spans="2:11">
      <c r="B101" s="54"/>
      <c r="K101" s="55">
        <f>SUM(K92:K100)</f>
        <v>909728.152</v>
      </c>
    </row>
    <row r="102" spans="2:11">
      <c r="B102" s="54">
        <v>7</v>
      </c>
      <c r="C102" t="s">
        <v>102</v>
      </c>
      <c r="D102" s="54" t="s">
        <v>71</v>
      </c>
      <c r="E102" t="s">
        <v>100</v>
      </c>
      <c r="K102" s="55"/>
    </row>
    <row r="103" spans="2:11">
      <c r="B103" s="54"/>
      <c r="C103" t="s">
        <v>103</v>
      </c>
      <c r="D103" s="54" t="s">
        <v>71</v>
      </c>
      <c r="E103" t="s">
        <v>101</v>
      </c>
      <c r="K103" s="55"/>
    </row>
    <row r="104" spans="2:11">
      <c r="B104" s="54"/>
      <c r="K104" s="55"/>
    </row>
    <row r="105" spans="2:11">
      <c r="B105" s="54">
        <v>8</v>
      </c>
      <c r="C105" t="s">
        <v>104</v>
      </c>
      <c r="D105" s="54" t="s">
        <v>71</v>
      </c>
      <c r="E105" t="s">
        <v>105</v>
      </c>
    </row>
    <row r="106" spans="2:11">
      <c r="B106" s="54"/>
      <c r="C106" t="s">
        <v>103</v>
      </c>
      <c r="D106" s="54" t="s">
        <v>71</v>
      </c>
      <c r="E106" t="s">
        <v>106</v>
      </c>
    </row>
    <row r="107" spans="2:11">
      <c r="B107" s="54"/>
    </row>
    <row r="108" spans="2:11">
      <c r="B108" s="54">
        <v>9</v>
      </c>
      <c r="C108" t="s">
        <v>107</v>
      </c>
      <c r="D108" s="54" t="s">
        <v>71</v>
      </c>
      <c r="E108" t="s">
        <v>108</v>
      </c>
    </row>
    <row r="109" spans="2:11">
      <c r="C109" t="s">
        <v>109</v>
      </c>
      <c r="D109" s="54" t="s">
        <v>71</v>
      </c>
      <c r="E109" t="s">
        <v>106</v>
      </c>
    </row>
    <row r="111" spans="2:11">
      <c r="B111" s="54">
        <v>10</v>
      </c>
      <c r="C111" t="s">
        <v>110</v>
      </c>
      <c r="D111" s="54" t="s">
        <v>71</v>
      </c>
      <c r="E111" t="s">
        <v>111</v>
      </c>
    </row>
    <row r="112" spans="2:11">
      <c r="C112" t="s">
        <v>103</v>
      </c>
      <c r="D112" s="54" t="s">
        <v>71</v>
      </c>
      <c r="E112" t="s">
        <v>112</v>
      </c>
      <c r="K112" s="60">
        <v>454000</v>
      </c>
    </row>
    <row r="113" spans="2:11" ht="15.75" thickBot="1">
      <c r="D113" s="57"/>
      <c r="E113" s="57"/>
      <c r="F113" s="57"/>
      <c r="G113" s="57"/>
      <c r="H113" s="57"/>
      <c r="K113" s="60">
        <v>268110</v>
      </c>
    </row>
    <row r="114" spans="2:11">
      <c r="C114" s="56" t="s">
        <v>113</v>
      </c>
      <c r="D114" s="54" t="s">
        <v>71</v>
      </c>
      <c r="E114" s="300">
        <v>11157802.65</v>
      </c>
      <c r="F114" s="300"/>
      <c r="G114" s="300"/>
      <c r="H114" s="300"/>
      <c r="K114" s="60">
        <v>58891.631999999998</v>
      </c>
    </row>
    <row r="115" spans="2:11">
      <c r="C115" s="56" t="s">
        <v>114</v>
      </c>
      <c r="D115" s="54" t="s">
        <v>71</v>
      </c>
      <c r="E115" s="300">
        <v>11157800</v>
      </c>
      <c r="F115" s="300"/>
      <c r="G115" s="300"/>
      <c r="H115" s="300"/>
      <c r="K115" s="60">
        <v>39261.088000000003</v>
      </c>
    </row>
    <row r="116" spans="2:11">
      <c r="K116" s="60">
        <v>189231.26</v>
      </c>
    </row>
    <row r="117" spans="2:11">
      <c r="K117" s="60">
        <v>30581.279999999999</v>
      </c>
    </row>
    <row r="118" spans="2:11">
      <c r="K118" s="60">
        <v>8508.24</v>
      </c>
    </row>
    <row r="119" spans="2:11">
      <c r="K119" s="61"/>
    </row>
    <row r="120" spans="2:11">
      <c r="K120" s="61">
        <f>SUM(K112:K119)</f>
        <v>1048583.5</v>
      </c>
    </row>
    <row r="121" spans="2:11">
      <c r="B121" s="298" t="s">
        <v>44</v>
      </c>
      <c r="C121" s="298"/>
      <c r="D121" s="298"/>
      <c r="E121" s="298"/>
      <c r="F121" s="298"/>
      <c r="G121" s="298"/>
      <c r="H121" s="298"/>
      <c r="I121" s="298"/>
      <c r="K121" s="61"/>
    </row>
    <row r="122" spans="2:11">
      <c r="B122" s="299" t="s">
        <v>115</v>
      </c>
      <c r="C122" s="299"/>
      <c r="D122" s="299"/>
      <c r="E122" s="299"/>
      <c r="F122" s="299"/>
      <c r="G122" s="299"/>
      <c r="H122" s="299"/>
      <c r="I122" s="299"/>
      <c r="K122" s="61"/>
    </row>
    <row r="123" spans="2:11">
      <c r="B123" s="299" t="s">
        <v>116</v>
      </c>
      <c r="C123" s="299"/>
      <c r="D123" s="299"/>
      <c r="E123" s="299"/>
      <c r="F123" s="299"/>
      <c r="G123" s="299"/>
      <c r="H123" s="299"/>
      <c r="I123" s="299"/>
    </row>
    <row r="125" spans="2:11">
      <c r="B125" s="10">
        <v>1</v>
      </c>
      <c r="C125" s="58" t="s">
        <v>117</v>
      </c>
    </row>
    <row r="126" spans="2:11">
      <c r="C126" t="s">
        <v>118</v>
      </c>
    </row>
    <row r="127" spans="2:11">
      <c r="C127" s="115" t="s">
        <v>119</v>
      </c>
      <c r="D127" t="s">
        <v>71</v>
      </c>
      <c r="E127" t="s">
        <v>120</v>
      </c>
    </row>
    <row r="128" spans="2:11">
      <c r="C128" s="115" t="s">
        <v>121</v>
      </c>
      <c r="D128" t="s">
        <v>71</v>
      </c>
      <c r="E128" t="s">
        <v>122</v>
      </c>
    </row>
    <row r="129" spans="2:8">
      <c r="C129" s="115" t="s">
        <v>123</v>
      </c>
      <c r="D129" t="s">
        <v>71</v>
      </c>
      <c r="E129" t="s">
        <v>124</v>
      </c>
    </row>
    <row r="130" spans="2:8">
      <c r="D130" t="s">
        <v>71</v>
      </c>
      <c r="E130" t="s">
        <v>125</v>
      </c>
    </row>
    <row r="131" spans="2:8">
      <c r="C131" s="115" t="s">
        <v>126</v>
      </c>
      <c r="D131" t="s">
        <v>71</v>
      </c>
      <c r="E131" t="s">
        <v>127</v>
      </c>
    </row>
    <row r="132" spans="2:8">
      <c r="C132" t="s">
        <v>128</v>
      </c>
      <c r="D132" t="s">
        <v>71</v>
      </c>
      <c r="E132" t="s">
        <v>129</v>
      </c>
    </row>
    <row r="133" spans="2:8">
      <c r="C133" s="115" t="s">
        <v>130</v>
      </c>
      <c r="D133" t="s">
        <v>71</v>
      </c>
      <c r="E133" t="s">
        <v>131</v>
      </c>
    </row>
    <row r="134" spans="2:8">
      <c r="D134" t="s">
        <v>71</v>
      </c>
      <c r="E134" t="s">
        <v>132</v>
      </c>
    </row>
    <row r="135" spans="2:8">
      <c r="C135" s="115" t="s">
        <v>133</v>
      </c>
      <c r="D135" t="s">
        <v>71</v>
      </c>
      <c r="E135" t="s">
        <v>134</v>
      </c>
    </row>
    <row r="136" spans="2:8">
      <c r="C136" t="s">
        <v>135</v>
      </c>
      <c r="D136" t="s">
        <v>71</v>
      </c>
      <c r="E136" t="s">
        <v>136</v>
      </c>
    </row>
    <row r="137" spans="2:8">
      <c r="C137" s="115" t="s">
        <v>137</v>
      </c>
      <c r="D137" t="s">
        <v>71</v>
      </c>
      <c r="E137" t="s">
        <v>138</v>
      </c>
    </row>
    <row r="138" spans="2:8">
      <c r="D138" t="s">
        <v>71</v>
      </c>
      <c r="E138" t="s">
        <v>139</v>
      </c>
    </row>
    <row r="139" spans="2:8">
      <c r="C139" s="115" t="s">
        <v>140</v>
      </c>
      <c r="D139" t="s">
        <v>71</v>
      </c>
      <c r="E139" t="s">
        <v>141</v>
      </c>
    </row>
    <row r="140" spans="2:8">
      <c r="C140" t="s">
        <v>142</v>
      </c>
      <c r="D140" t="s">
        <v>71</v>
      </c>
      <c r="E140" t="s">
        <v>143</v>
      </c>
    </row>
    <row r="141" spans="2:8" ht="15.75" thickBot="1">
      <c r="D141" s="57"/>
      <c r="E141" s="57"/>
      <c r="F141" s="57"/>
      <c r="G141" s="57"/>
      <c r="H141" s="57"/>
    </row>
    <row r="142" spans="2:8">
      <c r="C142" s="56" t="s">
        <v>24</v>
      </c>
      <c r="D142" t="s">
        <v>71</v>
      </c>
      <c r="E142" s="59" t="s">
        <v>144</v>
      </c>
    </row>
    <row r="144" spans="2:8">
      <c r="B144" s="10">
        <v>2</v>
      </c>
      <c r="C144" s="58" t="s">
        <v>145</v>
      </c>
    </row>
    <row r="145" spans="3:8">
      <c r="C145" t="s">
        <v>146</v>
      </c>
    </row>
    <row r="146" spans="3:8">
      <c r="C146" s="115" t="s">
        <v>147</v>
      </c>
      <c r="D146" t="s">
        <v>71</v>
      </c>
      <c r="E146" t="s">
        <v>148</v>
      </c>
    </row>
    <row r="147" spans="3:8">
      <c r="C147" s="115" t="s">
        <v>149</v>
      </c>
      <c r="D147" t="s">
        <v>71</v>
      </c>
      <c r="E147" t="s">
        <v>150</v>
      </c>
    </row>
    <row r="148" spans="3:8">
      <c r="C148" s="115" t="s">
        <v>123</v>
      </c>
      <c r="D148" t="s">
        <v>71</v>
      </c>
      <c r="E148" t="s">
        <v>124</v>
      </c>
    </row>
    <row r="149" spans="3:8">
      <c r="D149" t="s">
        <v>71</v>
      </c>
      <c r="E149" t="s">
        <v>125</v>
      </c>
    </row>
    <row r="150" spans="3:8">
      <c r="C150" s="115" t="s">
        <v>126</v>
      </c>
      <c r="D150" t="s">
        <v>71</v>
      </c>
      <c r="E150" t="s">
        <v>151</v>
      </c>
    </row>
    <row r="151" spans="3:8">
      <c r="C151" t="s">
        <v>128</v>
      </c>
      <c r="D151" t="s">
        <v>71</v>
      </c>
      <c r="E151" t="s">
        <v>129</v>
      </c>
    </row>
    <row r="152" spans="3:8">
      <c r="C152" s="115" t="s">
        <v>152</v>
      </c>
      <c r="D152" t="s">
        <v>71</v>
      </c>
      <c r="E152" t="s">
        <v>153</v>
      </c>
    </row>
    <row r="153" spans="3:8">
      <c r="C153" t="s">
        <v>154</v>
      </c>
      <c r="D153" t="s">
        <v>71</v>
      </c>
      <c r="E153" t="s">
        <v>155</v>
      </c>
    </row>
    <row r="154" spans="3:8">
      <c r="C154" s="115" t="s">
        <v>156</v>
      </c>
      <c r="D154" t="s">
        <v>71</v>
      </c>
      <c r="E154" t="s">
        <v>138</v>
      </c>
    </row>
    <row r="155" spans="3:8">
      <c r="D155" t="s">
        <v>71</v>
      </c>
      <c r="E155" t="s">
        <v>139</v>
      </c>
    </row>
    <row r="156" spans="3:8">
      <c r="C156" s="115" t="s">
        <v>157</v>
      </c>
      <c r="D156" t="s">
        <v>71</v>
      </c>
      <c r="E156" t="s">
        <v>141</v>
      </c>
    </row>
    <row r="157" spans="3:8">
      <c r="D157" t="s">
        <v>71</v>
      </c>
      <c r="E157" t="s">
        <v>143</v>
      </c>
    </row>
    <row r="158" spans="3:8" ht="15.75" thickBot="1">
      <c r="D158" s="57"/>
      <c r="E158" s="57"/>
      <c r="F158" s="57"/>
      <c r="G158" s="57"/>
      <c r="H158" s="57"/>
    </row>
    <row r="159" spans="3:8">
      <c r="C159" s="56" t="s">
        <v>24</v>
      </c>
      <c r="D159" t="s">
        <v>71</v>
      </c>
      <c r="E159" s="59" t="s">
        <v>158</v>
      </c>
    </row>
    <row r="161" spans="2:8">
      <c r="B161" s="10">
        <v>3</v>
      </c>
      <c r="C161" s="62" t="s">
        <v>159</v>
      </c>
      <c r="D161" t="s">
        <v>71</v>
      </c>
      <c r="E161" t="s">
        <v>160</v>
      </c>
    </row>
    <row r="162" spans="2:8">
      <c r="C162" t="s">
        <v>161</v>
      </c>
      <c r="D162" t="s">
        <v>71</v>
      </c>
      <c r="E162" s="58" t="s">
        <v>162</v>
      </c>
    </row>
    <row r="163" spans="2:8">
      <c r="C163" t="s">
        <v>163</v>
      </c>
    </row>
    <row r="165" spans="2:8">
      <c r="B165" s="10">
        <v>4</v>
      </c>
      <c r="C165" t="s">
        <v>164</v>
      </c>
      <c r="D165" t="s">
        <v>71</v>
      </c>
      <c r="E165" t="s">
        <v>165</v>
      </c>
    </row>
    <row r="166" spans="2:8">
      <c r="C166" t="s">
        <v>166</v>
      </c>
    </row>
    <row r="167" spans="2:8">
      <c r="C167" s="115" t="s">
        <v>167</v>
      </c>
      <c r="D167" t="s">
        <v>71</v>
      </c>
      <c r="E167" t="s">
        <v>168</v>
      </c>
    </row>
    <row r="168" spans="2:8">
      <c r="C168" s="115" t="s">
        <v>169</v>
      </c>
      <c r="D168" t="s">
        <v>71</v>
      </c>
      <c r="E168" t="s">
        <v>168</v>
      </c>
    </row>
    <row r="169" spans="2:8" ht="15.75" thickBot="1">
      <c r="D169" s="57"/>
      <c r="E169" s="57"/>
      <c r="F169" s="57"/>
      <c r="G169" s="57"/>
      <c r="H169" s="57"/>
    </row>
    <row r="170" spans="2:8">
      <c r="C170" s="56" t="s">
        <v>24</v>
      </c>
      <c r="D170" t="s">
        <v>71</v>
      </c>
      <c r="E170" s="59" t="s">
        <v>170</v>
      </c>
    </row>
    <row r="172" spans="2:8">
      <c r="B172" s="10">
        <v>5</v>
      </c>
      <c r="C172" t="s">
        <v>164</v>
      </c>
      <c r="D172" t="s">
        <v>71</v>
      </c>
      <c r="E172" t="s">
        <v>171</v>
      </c>
    </row>
    <row r="173" spans="2:8">
      <c r="C173" t="s">
        <v>172</v>
      </c>
    </row>
    <row r="174" spans="2:8">
      <c r="C174" s="115" t="s">
        <v>167</v>
      </c>
      <c r="D174" t="s">
        <v>71</v>
      </c>
      <c r="E174" t="s">
        <v>168</v>
      </c>
    </row>
    <row r="175" spans="2:8">
      <c r="C175" s="115" t="s">
        <v>169</v>
      </c>
      <c r="D175" t="s">
        <v>71</v>
      </c>
      <c r="E175" t="s">
        <v>168</v>
      </c>
    </row>
    <row r="176" spans="2:8" ht="15.75" thickBot="1">
      <c r="D176" s="57"/>
      <c r="E176" s="57"/>
      <c r="F176" s="57"/>
      <c r="G176" s="57"/>
      <c r="H176" s="57"/>
    </row>
    <row r="177" spans="2:9">
      <c r="C177" s="56" t="s">
        <v>24</v>
      </c>
      <c r="D177" t="s">
        <v>71</v>
      </c>
      <c r="E177" s="59" t="s">
        <v>173</v>
      </c>
    </row>
    <row r="185" spans="2:9">
      <c r="B185" s="298" t="s">
        <v>44</v>
      </c>
      <c r="C185" s="298"/>
      <c r="D185" s="298"/>
      <c r="E185" s="298"/>
      <c r="F185" s="298"/>
      <c r="G185" s="298"/>
      <c r="H185" s="298"/>
      <c r="I185" s="298"/>
    </row>
    <row r="186" spans="2:9">
      <c r="B186" s="299" t="s">
        <v>174</v>
      </c>
      <c r="C186" s="299"/>
      <c r="D186" s="299"/>
      <c r="E186" s="299"/>
      <c r="F186" s="299"/>
      <c r="G186" s="299"/>
      <c r="H186" s="299"/>
      <c r="I186" s="299"/>
    </row>
    <row r="187" spans="2:9">
      <c r="B187" s="299" t="s">
        <v>175</v>
      </c>
      <c r="C187" s="299"/>
      <c r="D187" s="299"/>
      <c r="E187" s="299"/>
      <c r="F187" s="299"/>
      <c r="G187" s="299"/>
      <c r="H187" s="299"/>
      <c r="I187" s="299"/>
    </row>
    <row r="189" spans="2:9">
      <c r="B189" s="63" t="s">
        <v>176</v>
      </c>
    </row>
    <row r="190" spans="2:9">
      <c r="B190" s="56" t="s">
        <v>29</v>
      </c>
      <c r="C190" t="s">
        <v>177</v>
      </c>
      <c r="D190" t="s">
        <v>71</v>
      </c>
      <c r="E190" t="s">
        <v>178</v>
      </c>
    </row>
    <row r="191" spans="2:9">
      <c r="B191" s="56" t="s">
        <v>29</v>
      </c>
      <c r="C191" t="s">
        <v>179</v>
      </c>
      <c r="D191" t="s">
        <v>71</v>
      </c>
      <c r="E191" t="s">
        <v>180</v>
      </c>
    </row>
    <row r="192" spans="2:9">
      <c r="D192" t="s">
        <v>71</v>
      </c>
      <c r="E192" t="s">
        <v>181</v>
      </c>
    </row>
    <row r="193" spans="2:9">
      <c r="B193" s="56" t="s">
        <v>29</v>
      </c>
      <c r="C193" t="s">
        <v>182</v>
      </c>
      <c r="D193" t="s">
        <v>71</v>
      </c>
      <c r="E193" t="s">
        <v>183</v>
      </c>
    </row>
    <row r="194" spans="2:9">
      <c r="D194" t="s">
        <v>71</v>
      </c>
      <c r="E194" t="s">
        <v>184</v>
      </c>
    </row>
    <row r="195" spans="2:9">
      <c r="B195" s="56" t="s">
        <v>29</v>
      </c>
      <c r="C195" t="s">
        <v>185</v>
      </c>
      <c r="D195" t="s">
        <v>71</v>
      </c>
      <c r="E195" t="s">
        <v>186</v>
      </c>
    </row>
    <row r="196" spans="2:9" ht="15.75" thickBot="1">
      <c r="D196" s="64" t="s">
        <v>71</v>
      </c>
      <c r="E196" s="64" t="s">
        <v>187</v>
      </c>
      <c r="F196" s="64"/>
      <c r="G196" s="64"/>
      <c r="H196" s="64"/>
    </row>
    <row r="197" spans="2:9">
      <c r="C197" s="56" t="s">
        <v>24</v>
      </c>
      <c r="D197" t="s">
        <v>71</v>
      </c>
      <c r="E197" t="s">
        <v>188</v>
      </c>
    </row>
    <row r="198" spans="2:9">
      <c r="C198" s="56" t="s">
        <v>18</v>
      </c>
      <c r="D198" t="s">
        <v>71</v>
      </c>
      <c r="E198" s="58" t="s">
        <v>189</v>
      </c>
    </row>
    <row r="207" spans="2:9">
      <c r="B207" s="298" t="s">
        <v>44</v>
      </c>
      <c r="C207" s="298"/>
      <c r="D207" s="298"/>
      <c r="E207" s="298"/>
      <c r="F207" s="298"/>
      <c r="G207" s="298"/>
      <c r="H207" s="298"/>
      <c r="I207" s="298"/>
    </row>
    <row r="208" spans="2:9">
      <c r="B208" s="299" t="s">
        <v>190</v>
      </c>
      <c r="C208" s="299"/>
      <c r="D208" s="299"/>
      <c r="E208" s="299"/>
      <c r="F208" s="299"/>
      <c r="G208" s="299"/>
      <c r="H208" s="299"/>
      <c r="I208" s="299"/>
    </row>
    <row r="209" spans="1:9">
      <c r="B209" s="299" t="s">
        <v>191</v>
      </c>
      <c r="C209" s="299"/>
      <c r="D209" s="299"/>
      <c r="E209" s="299"/>
      <c r="F209" s="299"/>
      <c r="G209" s="299"/>
      <c r="H209" s="299"/>
      <c r="I209" s="299"/>
    </row>
    <row r="211" spans="1:9">
      <c r="A211" s="10" t="s">
        <v>33</v>
      </c>
      <c r="B211" s="63" t="s">
        <v>10</v>
      </c>
    </row>
    <row r="212" spans="1:9">
      <c r="B212" s="10">
        <v>1</v>
      </c>
      <c r="C212" s="58" t="s">
        <v>192</v>
      </c>
    </row>
    <row r="213" spans="1:9">
      <c r="B213" s="56"/>
      <c r="C213" t="s">
        <v>193</v>
      </c>
    </row>
    <row r="214" spans="1:9">
      <c r="C214" t="s">
        <v>194</v>
      </c>
    </row>
    <row r="215" spans="1:9">
      <c r="B215" s="56"/>
      <c r="C215" s="115" t="s">
        <v>195</v>
      </c>
      <c r="D215" t="s">
        <v>71</v>
      </c>
      <c r="E215" t="s">
        <v>196</v>
      </c>
    </row>
    <row r="216" spans="1:9">
      <c r="C216" s="115" t="s">
        <v>197</v>
      </c>
      <c r="D216" t="s">
        <v>71</v>
      </c>
      <c r="E216" s="270">
        <v>300000</v>
      </c>
      <c r="F216" s="270"/>
    </row>
    <row r="217" spans="1:9">
      <c r="B217" s="56"/>
      <c r="C217" s="115" t="s">
        <v>198</v>
      </c>
      <c r="D217" t="s">
        <v>71</v>
      </c>
      <c r="E217" t="s">
        <v>199</v>
      </c>
    </row>
    <row r="218" spans="1:9">
      <c r="D218" t="s">
        <v>71</v>
      </c>
      <c r="E218" s="295">
        <v>2100000</v>
      </c>
      <c r="F218" s="295"/>
      <c r="G218" s="65"/>
      <c r="H218" s="65"/>
    </row>
    <row r="219" spans="1:9" ht="15.75" thickBot="1">
      <c r="C219" s="116" t="s">
        <v>200</v>
      </c>
      <c r="D219" s="64" t="s">
        <v>71</v>
      </c>
      <c r="E219" s="296">
        <v>420000</v>
      </c>
      <c r="F219" s="296"/>
      <c r="G219" s="64"/>
    </row>
    <row r="220" spans="1:9">
      <c r="C220" s="66" t="s">
        <v>201</v>
      </c>
      <c r="D220" t="s">
        <v>71</v>
      </c>
      <c r="E220" s="266">
        <v>2520000</v>
      </c>
      <c r="F220" s="266"/>
      <c r="G220" s="266"/>
    </row>
    <row r="221" spans="1:9">
      <c r="C221" s="66" t="s">
        <v>194</v>
      </c>
    </row>
    <row r="222" spans="1:9">
      <c r="C222" s="66"/>
    </row>
    <row r="223" spans="1:9">
      <c r="B223" s="10">
        <v>2</v>
      </c>
      <c r="C223" s="58" t="s">
        <v>202</v>
      </c>
    </row>
    <row r="224" spans="1:9">
      <c r="C224" t="s">
        <v>203</v>
      </c>
    </row>
    <row r="225" spans="2:7">
      <c r="C225" s="115" t="s">
        <v>204</v>
      </c>
      <c r="D225" t="s">
        <v>71</v>
      </c>
      <c r="E225" s="270">
        <v>292500</v>
      </c>
      <c r="F225" s="270"/>
      <c r="G225" s="270"/>
    </row>
    <row r="226" spans="2:7" ht="15.75" thickBot="1">
      <c r="C226" s="117" t="s">
        <v>200</v>
      </c>
      <c r="D226" s="64" t="s">
        <v>71</v>
      </c>
      <c r="E226" s="297">
        <v>73025</v>
      </c>
      <c r="F226" s="297"/>
      <c r="G226" s="297"/>
    </row>
    <row r="227" spans="2:7">
      <c r="C227" s="56" t="s">
        <v>205</v>
      </c>
      <c r="D227" t="s">
        <v>71</v>
      </c>
      <c r="E227" s="266">
        <v>365525</v>
      </c>
      <c r="F227" s="294"/>
      <c r="G227" s="294"/>
    </row>
    <row r="229" spans="2:7">
      <c r="B229" s="10">
        <v>3</v>
      </c>
      <c r="C229" s="58" t="s">
        <v>206</v>
      </c>
    </row>
    <row r="230" spans="2:7">
      <c r="C230" t="s">
        <v>207</v>
      </c>
    </row>
    <row r="231" spans="2:7">
      <c r="C231" s="115" t="s">
        <v>208</v>
      </c>
      <c r="D231" t="s">
        <v>71</v>
      </c>
      <c r="E231" s="273">
        <v>2552000</v>
      </c>
      <c r="F231" s="273"/>
      <c r="G231" s="273"/>
    </row>
    <row r="232" spans="2:7" ht="15.75" thickBot="1">
      <c r="C232" s="117" t="s">
        <v>200</v>
      </c>
      <c r="D232" s="64" t="s">
        <v>71</v>
      </c>
      <c r="E232" s="293">
        <v>510400</v>
      </c>
      <c r="F232" s="293"/>
      <c r="G232" s="293"/>
    </row>
    <row r="233" spans="2:7">
      <c r="C233" s="56" t="s">
        <v>209</v>
      </c>
      <c r="D233" t="s">
        <v>71</v>
      </c>
      <c r="E233" s="285">
        <v>3062400</v>
      </c>
      <c r="F233" s="285"/>
      <c r="G233" s="285"/>
    </row>
    <row r="235" spans="2:7">
      <c r="B235" s="10">
        <v>4</v>
      </c>
      <c r="C235" s="58" t="s">
        <v>210</v>
      </c>
    </row>
    <row r="236" spans="2:7">
      <c r="C236" t="s">
        <v>211</v>
      </c>
    </row>
    <row r="237" spans="2:7">
      <c r="C237" s="115" t="s">
        <v>208</v>
      </c>
      <c r="D237" t="s">
        <v>71</v>
      </c>
      <c r="E237" s="273">
        <v>1950000</v>
      </c>
      <c r="F237" s="273"/>
      <c r="G237" s="273"/>
    </row>
    <row r="238" spans="2:7" ht="15.75" thickBot="1">
      <c r="C238" s="117" t="s">
        <v>200</v>
      </c>
      <c r="D238" s="64" t="s">
        <v>71</v>
      </c>
      <c r="E238" s="293">
        <v>390000</v>
      </c>
      <c r="F238" s="293"/>
      <c r="G238" s="293"/>
    </row>
    <row r="239" spans="2:7">
      <c r="C239" s="56" t="s">
        <v>209</v>
      </c>
      <c r="D239" t="s">
        <v>71</v>
      </c>
      <c r="E239" s="285">
        <v>2340000</v>
      </c>
      <c r="F239" s="285"/>
      <c r="G239" s="285"/>
    </row>
    <row r="241" spans="1:7">
      <c r="A241" s="10" t="s">
        <v>40</v>
      </c>
      <c r="B241" s="63" t="s">
        <v>14</v>
      </c>
    </row>
    <row r="242" spans="1:7">
      <c r="B242" s="54">
        <v>1</v>
      </c>
      <c r="C242" t="s">
        <v>212</v>
      </c>
    </row>
    <row r="243" spans="1:7">
      <c r="C243" s="115" t="s">
        <v>213</v>
      </c>
    </row>
    <row r="244" spans="1:7">
      <c r="C244" s="115" t="s">
        <v>214</v>
      </c>
      <c r="D244" t="s">
        <v>71</v>
      </c>
      <c r="E244" s="273">
        <v>26518</v>
      </c>
      <c r="F244" s="273"/>
      <c r="G244" s="273"/>
    </row>
    <row r="245" spans="1:7">
      <c r="C245" t="s">
        <v>215</v>
      </c>
    </row>
    <row r="246" spans="1:7">
      <c r="C246" s="115" t="s">
        <v>214</v>
      </c>
      <c r="D246" t="s">
        <v>71</v>
      </c>
      <c r="E246" t="s">
        <v>216</v>
      </c>
    </row>
    <row r="247" spans="1:7">
      <c r="C247" t="s">
        <v>217</v>
      </c>
      <c r="D247" t="s">
        <v>71</v>
      </c>
      <c r="E247" s="273">
        <v>8839</v>
      </c>
      <c r="F247" s="273"/>
      <c r="G247" s="273"/>
    </row>
    <row r="248" spans="1:7">
      <c r="C248" s="115" t="s">
        <v>218</v>
      </c>
      <c r="D248" t="s">
        <v>71</v>
      </c>
      <c r="E248" t="s">
        <v>219</v>
      </c>
    </row>
    <row r="249" spans="1:7">
      <c r="C249" t="s">
        <v>220</v>
      </c>
      <c r="D249" t="s">
        <v>71</v>
      </c>
      <c r="E249" s="285">
        <v>53034</v>
      </c>
      <c r="F249" s="285"/>
      <c r="G249" s="285"/>
    </row>
    <row r="251" spans="1:7">
      <c r="B251" s="54">
        <v>2</v>
      </c>
      <c r="C251" t="s">
        <v>221</v>
      </c>
    </row>
    <row r="252" spans="1:7">
      <c r="C252" s="115" t="s">
        <v>222</v>
      </c>
    </row>
    <row r="253" spans="1:7">
      <c r="C253" s="115" t="s">
        <v>214</v>
      </c>
      <c r="D253" t="s">
        <v>71</v>
      </c>
      <c r="E253" t="s">
        <v>223</v>
      </c>
    </row>
    <row r="254" spans="1:7">
      <c r="C254" t="s">
        <v>224</v>
      </c>
      <c r="D254" t="s">
        <v>71</v>
      </c>
      <c r="E254" s="285">
        <v>39776</v>
      </c>
      <c r="F254" s="285"/>
      <c r="G254" s="285"/>
    </row>
    <row r="256" spans="1:7">
      <c r="B256" s="54">
        <v>3</v>
      </c>
      <c r="C256" t="s">
        <v>225</v>
      </c>
    </row>
    <row r="257" spans="3:8">
      <c r="C257" t="s">
        <v>226</v>
      </c>
    </row>
    <row r="258" spans="3:8">
      <c r="C258" s="115" t="s">
        <v>227</v>
      </c>
      <c r="D258" t="s">
        <v>71</v>
      </c>
      <c r="E258" t="s">
        <v>228</v>
      </c>
    </row>
    <row r="259" spans="3:8">
      <c r="C259" s="115" t="s">
        <v>229</v>
      </c>
      <c r="D259" t="s">
        <v>71</v>
      </c>
      <c r="E259" t="s">
        <v>230</v>
      </c>
    </row>
    <row r="260" spans="3:8">
      <c r="D260" t="s">
        <v>71</v>
      </c>
      <c r="E260" t="s">
        <v>231</v>
      </c>
    </row>
    <row r="261" spans="3:8">
      <c r="D261" t="s">
        <v>71</v>
      </c>
      <c r="E261" s="273">
        <v>122325</v>
      </c>
      <c r="F261" s="273"/>
      <c r="G261" s="273"/>
    </row>
    <row r="262" spans="3:8">
      <c r="C262" s="115" t="s">
        <v>232</v>
      </c>
      <c r="D262" t="s">
        <v>71</v>
      </c>
      <c r="E262" t="s">
        <v>228</v>
      </c>
    </row>
    <row r="263" spans="3:8">
      <c r="C263" s="115" t="s">
        <v>229</v>
      </c>
      <c r="D263" t="s">
        <v>71</v>
      </c>
      <c r="E263" t="s">
        <v>230</v>
      </c>
    </row>
    <row r="264" spans="3:8">
      <c r="C264" s="115" t="s">
        <v>233</v>
      </c>
      <c r="D264" t="s">
        <v>71</v>
      </c>
      <c r="E264" t="s">
        <v>234</v>
      </c>
    </row>
    <row r="265" spans="3:8">
      <c r="D265" t="s">
        <v>71</v>
      </c>
      <c r="E265" s="273">
        <v>183486</v>
      </c>
      <c r="F265" s="273"/>
      <c r="G265" s="273"/>
    </row>
    <row r="266" spans="3:8">
      <c r="C266" s="115" t="s">
        <v>235</v>
      </c>
    </row>
    <row r="267" spans="3:8">
      <c r="C267" t="s">
        <v>236</v>
      </c>
      <c r="D267" t="s">
        <v>71</v>
      </c>
      <c r="E267" s="270">
        <v>750000</v>
      </c>
      <c r="F267" s="270"/>
      <c r="G267" s="270"/>
    </row>
    <row r="268" spans="3:8">
      <c r="C268" t="s">
        <v>237</v>
      </c>
    </row>
    <row r="269" spans="3:8">
      <c r="C269" s="115" t="s">
        <v>238</v>
      </c>
      <c r="D269" t="s">
        <v>71</v>
      </c>
      <c r="E269" s="273">
        <v>364689</v>
      </c>
      <c r="F269" s="273"/>
      <c r="G269" s="273"/>
    </row>
    <row r="270" spans="3:8">
      <c r="C270" t="s">
        <v>239</v>
      </c>
    </row>
    <row r="271" spans="3:8" ht="15.75" thickBot="1">
      <c r="D271" s="64"/>
      <c r="E271" s="64"/>
      <c r="F271" s="64"/>
      <c r="G271" s="64"/>
      <c r="H271" s="64"/>
    </row>
    <row r="272" spans="3:8">
      <c r="C272" s="56" t="s">
        <v>24</v>
      </c>
      <c r="D272" t="s">
        <v>71</v>
      </c>
      <c r="E272" s="285">
        <f>E261+E265+E267+E269</f>
        <v>1420500</v>
      </c>
      <c r="F272" s="285"/>
      <c r="G272" s="285"/>
    </row>
    <row r="276" spans="1:8" ht="18.75">
      <c r="A276" s="274" t="s">
        <v>44</v>
      </c>
      <c r="B276" s="274"/>
      <c r="C276" s="274"/>
      <c r="D276" s="274"/>
      <c r="E276" s="274"/>
      <c r="F276" s="274"/>
      <c r="G276" s="274"/>
      <c r="H276" s="274"/>
    </row>
    <row r="277" spans="1:8" ht="15.75">
      <c r="A277" s="275" t="s">
        <v>240</v>
      </c>
      <c r="B277" s="275"/>
      <c r="C277" s="275"/>
      <c r="D277" s="275"/>
      <c r="E277" s="275"/>
      <c r="F277" s="275"/>
      <c r="G277" s="275"/>
      <c r="H277" s="275"/>
    </row>
    <row r="278" spans="1:8" ht="15.75">
      <c r="A278" s="275" t="s">
        <v>116</v>
      </c>
      <c r="B278" s="275"/>
      <c r="C278" s="275"/>
      <c r="D278" s="275"/>
      <c r="E278" s="275"/>
      <c r="F278" s="275"/>
      <c r="G278" s="275"/>
      <c r="H278" s="275"/>
    </row>
    <row r="280" spans="1:8">
      <c r="B280" s="118" t="s">
        <v>241</v>
      </c>
      <c r="C280" t="s">
        <v>242</v>
      </c>
    </row>
    <row r="281" spans="1:8">
      <c r="C281" t="s">
        <v>243</v>
      </c>
    </row>
    <row r="282" spans="1:8">
      <c r="C282" s="115" t="s">
        <v>244</v>
      </c>
      <c r="D282" t="s">
        <v>71</v>
      </c>
      <c r="E282" t="s">
        <v>245</v>
      </c>
    </row>
    <row r="283" spans="1:8">
      <c r="D283" t="s">
        <v>71</v>
      </c>
      <c r="E283" s="273">
        <v>12502000</v>
      </c>
      <c r="F283" s="273"/>
      <c r="G283" s="273"/>
    </row>
    <row r="284" spans="1:8">
      <c r="C284" s="115" t="s">
        <v>246</v>
      </c>
      <c r="D284" t="s">
        <v>71</v>
      </c>
      <c r="E284" t="s">
        <v>247</v>
      </c>
    </row>
    <row r="285" spans="1:8">
      <c r="D285" t="s">
        <v>71</v>
      </c>
      <c r="E285" s="273">
        <v>9128000</v>
      </c>
      <c r="F285" s="273"/>
      <c r="G285" s="273"/>
    </row>
    <row r="286" spans="1:8">
      <c r="C286" s="115" t="s">
        <v>248</v>
      </c>
      <c r="D286" t="s">
        <v>71</v>
      </c>
      <c r="E286" t="s">
        <v>249</v>
      </c>
    </row>
    <row r="287" spans="1:8">
      <c r="D287" t="s">
        <v>71</v>
      </c>
      <c r="E287" s="273">
        <v>8114800</v>
      </c>
      <c r="F287" s="273"/>
      <c r="G287" s="273"/>
    </row>
    <row r="288" spans="1:8">
      <c r="C288" s="115" t="s">
        <v>250</v>
      </c>
      <c r="D288" t="s">
        <v>71</v>
      </c>
      <c r="E288" t="s">
        <v>251</v>
      </c>
    </row>
    <row r="289" spans="3:10">
      <c r="D289" t="s">
        <v>71</v>
      </c>
      <c r="E289" s="273">
        <v>2947000</v>
      </c>
      <c r="F289" s="273"/>
      <c r="G289" s="273"/>
    </row>
    <row r="290" spans="3:10">
      <c r="C290" s="115" t="s">
        <v>252</v>
      </c>
      <c r="D290" t="s">
        <v>71</v>
      </c>
      <c r="E290" t="s">
        <v>253</v>
      </c>
    </row>
    <row r="291" spans="3:10">
      <c r="D291" t="s">
        <v>71</v>
      </c>
      <c r="E291" s="273">
        <v>1497000</v>
      </c>
      <c r="F291" s="273"/>
      <c r="G291" s="273"/>
    </row>
    <row r="292" spans="3:10">
      <c r="C292" s="115" t="s">
        <v>254</v>
      </c>
      <c r="D292" t="s">
        <v>71</v>
      </c>
      <c r="E292" t="s">
        <v>255</v>
      </c>
    </row>
    <row r="293" spans="3:10">
      <c r="D293" t="s">
        <v>71</v>
      </c>
      <c r="E293" s="273">
        <v>2129400</v>
      </c>
      <c r="F293" s="273"/>
      <c r="G293" s="273"/>
    </row>
    <row r="294" spans="3:10">
      <c r="C294" s="115" t="s">
        <v>256</v>
      </c>
      <c r="D294" t="s">
        <v>71</v>
      </c>
      <c r="E294" t="s">
        <v>257</v>
      </c>
      <c r="J294">
        <f>2.4*182201.78</f>
        <v>437284.272</v>
      </c>
    </row>
    <row r="295" spans="3:10">
      <c r="D295" t="s">
        <v>71</v>
      </c>
      <c r="E295" s="273">
        <v>2800000</v>
      </c>
      <c r="F295" s="273"/>
      <c r="G295" s="273"/>
    </row>
    <row r="296" spans="3:10">
      <c r="C296" s="115" t="s">
        <v>258</v>
      </c>
      <c r="D296" t="s">
        <v>71</v>
      </c>
      <c r="E296" t="s">
        <v>259</v>
      </c>
    </row>
    <row r="297" spans="3:10">
      <c r="D297" t="s">
        <v>71</v>
      </c>
      <c r="E297" s="273">
        <v>6900000</v>
      </c>
      <c r="F297" s="273"/>
      <c r="G297" s="273"/>
      <c r="J297">
        <f>0.29*455805.37</f>
        <v>132183.55729999999</v>
      </c>
    </row>
    <row r="298" spans="3:10">
      <c r="C298" s="115" t="s">
        <v>260</v>
      </c>
      <c r="D298" t="s">
        <v>71</v>
      </c>
      <c r="E298" t="s">
        <v>261</v>
      </c>
    </row>
    <row r="299" spans="3:10">
      <c r="D299" t="s">
        <v>71</v>
      </c>
      <c r="E299" s="273">
        <v>500000</v>
      </c>
      <c r="F299" s="273"/>
      <c r="G299" s="273"/>
    </row>
    <row r="300" spans="3:10">
      <c r="C300" s="115" t="s">
        <v>262</v>
      </c>
      <c r="D300" t="s">
        <v>71</v>
      </c>
      <c r="E300" t="s">
        <v>263</v>
      </c>
    </row>
    <row r="301" spans="3:10">
      <c r="D301" t="s">
        <v>71</v>
      </c>
      <c r="E301" s="273">
        <v>1900000</v>
      </c>
      <c r="F301" s="273"/>
      <c r="G301" s="273"/>
    </row>
    <row r="302" spans="3:10">
      <c r="C302" s="115" t="s">
        <v>264</v>
      </c>
      <c r="E302" s="273"/>
      <c r="F302" s="273"/>
      <c r="G302" s="273"/>
    </row>
    <row r="303" spans="3:10">
      <c r="C303" t="s">
        <v>265</v>
      </c>
      <c r="D303" t="s">
        <v>71</v>
      </c>
      <c r="E303" s="273">
        <v>5000000</v>
      </c>
      <c r="F303" s="273"/>
      <c r="G303" s="273"/>
    </row>
    <row r="304" spans="3:10">
      <c r="C304" s="115" t="s">
        <v>266</v>
      </c>
      <c r="E304" s="67"/>
      <c r="F304" s="67"/>
      <c r="G304" s="67"/>
    </row>
    <row r="305" spans="1:9">
      <c r="C305" t="s">
        <v>265</v>
      </c>
      <c r="D305" t="s">
        <v>71</v>
      </c>
      <c r="E305" s="273">
        <v>4500000</v>
      </c>
      <c r="F305" s="273"/>
      <c r="G305" s="273"/>
    </row>
    <row r="306" spans="1:9">
      <c r="C306" s="115" t="s">
        <v>267</v>
      </c>
      <c r="E306" s="67"/>
      <c r="F306" s="67"/>
      <c r="G306" s="67"/>
    </row>
    <row r="307" spans="1:9">
      <c r="C307" t="s">
        <v>268</v>
      </c>
      <c r="D307" t="s">
        <v>71</v>
      </c>
      <c r="E307" s="67" t="s">
        <v>269</v>
      </c>
      <c r="F307" s="67"/>
      <c r="G307" s="67"/>
    </row>
    <row r="308" spans="1:9" ht="15.75" thickBot="1">
      <c r="D308" s="64" t="s">
        <v>71</v>
      </c>
      <c r="E308" s="293">
        <v>5500000</v>
      </c>
      <c r="F308" s="293"/>
      <c r="G308" s="293"/>
    </row>
    <row r="309" spans="1:9">
      <c r="D309" t="s">
        <v>71</v>
      </c>
      <c r="E309" s="285">
        <f>E283+E285+E287+E289+E291+E293+E295+E297+E299+E301+E303+E305+E308</f>
        <v>63418200</v>
      </c>
      <c r="F309" s="285"/>
      <c r="G309" s="285"/>
    </row>
    <row r="311" spans="1:9">
      <c r="B311" s="118" t="s">
        <v>270</v>
      </c>
      <c r="C311" t="s">
        <v>271</v>
      </c>
      <c r="D311" t="s">
        <v>71</v>
      </c>
      <c r="E311" s="285">
        <v>3130000</v>
      </c>
      <c r="F311" s="285"/>
      <c r="G311" s="285"/>
    </row>
    <row r="312" spans="1:9">
      <c r="C312" t="s">
        <v>272</v>
      </c>
    </row>
    <row r="314" spans="1:9">
      <c r="B314" s="118" t="s">
        <v>273</v>
      </c>
      <c r="C314" t="s">
        <v>274</v>
      </c>
      <c r="D314" t="s">
        <v>71</v>
      </c>
      <c r="E314" s="285">
        <v>5000000</v>
      </c>
      <c r="F314" s="285"/>
      <c r="G314" s="285"/>
    </row>
    <row r="315" spans="1:9">
      <c r="C315" t="s">
        <v>275</v>
      </c>
    </row>
    <row r="316" spans="1:9">
      <c r="C316" t="s">
        <v>276</v>
      </c>
    </row>
    <row r="320" spans="1:9" ht="18.75">
      <c r="A320" s="274" t="s">
        <v>44</v>
      </c>
      <c r="B320" s="274"/>
      <c r="C320" s="274"/>
      <c r="D320" s="274"/>
      <c r="E320" s="274"/>
      <c r="F320" s="274"/>
      <c r="G320" s="274"/>
      <c r="H320" s="274"/>
      <c r="I320" s="274"/>
    </row>
    <row r="321" spans="1:9" ht="15.75">
      <c r="A321" s="275" t="s">
        <v>277</v>
      </c>
      <c r="B321" s="275"/>
      <c r="C321" s="275"/>
      <c r="D321" s="275"/>
      <c r="E321" s="275"/>
      <c r="F321" s="275"/>
      <c r="G321" s="275"/>
      <c r="H321" s="275"/>
      <c r="I321" s="275"/>
    </row>
    <row r="322" spans="1:9" ht="15.75">
      <c r="A322" s="275" t="s">
        <v>278</v>
      </c>
      <c r="B322" s="275"/>
      <c r="C322" s="275"/>
      <c r="D322" s="275"/>
      <c r="E322" s="275"/>
      <c r="F322" s="275"/>
      <c r="G322" s="275"/>
      <c r="H322" s="275"/>
      <c r="I322" s="275"/>
    </row>
    <row r="324" spans="1:9">
      <c r="B324" s="54" t="s">
        <v>33</v>
      </c>
      <c r="C324" t="s">
        <v>279</v>
      </c>
    </row>
    <row r="325" spans="1:9">
      <c r="C325" t="s">
        <v>280</v>
      </c>
    </row>
    <row r="326" spans="1:9">
      <c r="C326" s="115" t="s">
        <v>281</v>
      </c>
    </row>
    <row r="327" spans="1:9">
      <c r="C327" t="s">
        <v>282</v>
      </c>
      <c r="D327" t="s">
        <v>71</v>
      </c>
      <c r="E327" s="276">
        <v>500000</v>
      </c>
      <c r="F327" s="276"/>
      <c r="G327" s="276"/>
    </row>
    <row r="328" spans="1:9">
      <c r="C328" s="115" t="s">
        <v>283</v>
      </c>
    </row>
    <row r="329" spans="1:9">
      <c r="C329" t="s">
        <v>284</v>
      </c>
      <c r="D329" t="s">
        <v>71</v>
      </c>
      <c r="E329" s="69" t="s">
        <v>285</v>
      </c>
      <c r="F329" s="69"/>
      <c r="G329" s="69"/>
      <c r="H329" s="70"/>
    </row>
    <row r="330" spans="1:9">
      <c r="C330" s="62" t="s">
        <v>286</v>
      </c>
      <c r="D330" t="s">
        <v>71</v>
      </c>
      <c r="E330" s="277">
        <v>437284.272</v>
      </c>
      <c r="F330" s="277"/>
      <c r="G330" s="277"/>
      <c r="H330" s="277"/>
    </row>
    <row r="331" spans="1:9">
      <c r="C331" t="s">
        <v>287</v>
      </c>
      <c r="E331" s="71"/>
      <c r="F331" s="71"/>
      <c r="G331" s="71"/>
      <c r="H331" s="71"/>
    </row>
    <row r="332" spans="1:9">
      <c r="E332" s="71"/>
      <c r="F332" s="71"/>
      <c r="G332" s="71"/>
      <c r="H332" s="71"/>
    </row>
    <row r="333" spans="1:9">
      <c r="C333" s="115" t="s">
        <v>288</v>
      </c>
      <c r="D333" t="s">
        <v>71</v>
      </c>
      <c r="E333" t="s">
        <v>289</v>
      </c>
    </row>
    <row r="334" spans="1:9">
      <c r="C334" t="s">
        <v>290</v>
      </c>
      <c r="D334" t="s">
        <v>71</v>
      </c>
      <c r="E334" s="277">
        <v>132183.557</v>
      </c>
      <c r="F334" s="277"/>
      <c r="G334" s="277"/>
      <c r="H334" s="277"/>
    </row>
    <row r="335" spans="1:9">
      <c r="C335" t="s">
        <v>291</v>
      </c>
    </row>
    <row r="336" spans="1:9">
      <c r="C336" s="115" t="s">
        <v>292</v>
      </c>
      <c r="E336" s="273"/>
      <c r="F336" s="273"/>
      <c r="G336" s="273"/>
    </row>
    <row r="337" spans="2:8" ht="15.75" thickBot="1">
      <c r="D337" s="64"/>
      <c r="E337" s="68"/>
      <c r="F337" s="68"/>
      <c r="G337" s="68"/>
      <c r="H337" s="64"/>
    </row>
    <row r="338" spans="2:8">
      <c r="C338" t="s">
        <v>293</v>
      </c>
      <c r="D338" t="s">
        <v>71</v>
      </c>
      <c r="E338" s="267">
        <f>E327+E330+E334</f>
        <v>1069467.8289999999</v>
      </c>
      <c r="F338" s="267"/>
      <c r="G338" s="267"/>
      <c r="H338" s="267"/>
    </row>
    <row r="339" spans="2:8">
      <c r="C339" t="s">
        <v>294</v>
      </c>
      <c r="D339" t="s">
        <v>71</v>
      </c>
      <c r="E339" s="267">
        <f>ROUND(E338,-2)</f>
        <v>1069500</v>
      </c>
      <c r="F339" s="267"/>
      <c r="G339" s="267"/>
      <c r="H339" s="267"/>
    </row>
    <row r="340" spans="2:8">
      <c r="E340" s="273"/>
      <c r="F340" s="273"/>
      <c r="G340" s="273"/>
    </row>
    <row r="341" spans="2:8">
      <c r="B341" s="54" t="s">
        <v>40</v>
      </c>
      <c r="C341" t="s">
        <v>295</v>
      </c>
      <c r="E341" s="273"/>
      <c r="F341" s="273"/>
      <c r="G341" s="273"/>
    </row>
    <row r="342" spans="2:8">
      <c r="C342" t="s">
        <v>296</v>
      </c>
      <c r="E342" s="273"/>
      <c r="F342" s="273"/>
      <c r="G342" s="273"/>
    </row>
    <row r="343" spans="2:8">
      <c r="C343" s="115" t="s">
        <v>297</v>
      </c>
      <c r="D343" t="s">
        <v>71</v>
      </c>
      <c r="E343" s="67" t="s">
        <v>298</v>
      </c>
      <c r="F343" s="67"/>
      <c r="G343" s="67"/>
    </row>
    <row r="344" spans="2:8">
      <c r="C344" t="s">
        <v>299</v>
      </c>
      <c r="D344" t="s">
        <v>71</v>
      </c>
      <c r="E344" s="67" t="s">
        <v>300</v>
      </c>
      <c r="F344" s="67"/>
      <c r="G344" s="67"/>
    </row>
    <row r="345" spans="2:8">
      <c r="D345" t="s">
        <v>71</v>
      </c>
      <c r="E345" s="267">
        <v>1087344</v>
      </c>
      <c r="F345" s="267"/>
      <c r="G345" s="267"/>
    </row>
    <row r="346" spans="2:8">
      <c r="C346" s="115" t="s">
        <v>301</v>
      </c>
      <c r="D346" t="s">
        <v>71</v>
      </c>
      <c r="E346" s="67" t="s">
        <v>302</v>
      </c>
      <c r="F346" s="67"/>
      <c r="G346" s="67"/>
    </row>
    <row r="347" spans="2:8">
      <c r="C347" t="s">
        <v>303</v>
      </c>
      <c r="D347" t="s">
        <v>71</v>
      </c>
      <c r="E347" s="67" t="s">
        <v>304</v>
      </c>
      <c r="F347" s="67"/>
      <c r="G347" s="67"/>
    </row>
    <row r="348" spans="2:8">
      <c r="D348" t="s">
        <v>71</v>
      </c>
      <c r="E348" s="267">
        <v>180000</v>
      </c>
      <c r="F348" s="267"/>
      <c r="G348" s="267"/>
    </row>
    <row r="349" spans="2:8">
      <c r="C349" s="115" t="s">
        <v>305</v>
      </c>
      <c r="D349" t="s">
        <v>71</v>
      </c>
      <c r="E349" s="67" t="s">
        <v>306</v>
      </c>
    </row>
    <row r="350" spans="2:8">
      <c r="B350" s="54"/>
      <c r="D350" t="s">
        <v>71</v>
      </c>
      <c r="E350" s="268">
        <v>9815.2000000000007</v>
      </c>
      <c r="F350" s="268"/>
      <c r="G350" s="268"/>
    </row>
    <row r="351" spans="2:8">
      <c r="C351" s="115" t="s">
        <v>307</v>
      </c>
      <c r="D351" t="s">
        <v>71</v>
      </c>
      <c r="E351" s="67" t="s">
        <v>308</v>
      </c>
    </row>
    <row r="352" spans="2:8">
      <c r="C352" t="s">
        <v>309</v>
      </c>
      <c r="D352" t="s">
        <v>71</v>
      </c>
      <c r="E352" s="268">
        <v>119283.2</v>
      </c>
      <c r="F352" s="268"/>
      <c r="G352" s="268"/>
    </row>
    <row r="353" spans="1:9" ht="15.75" thickBot="1">
      <c r="B353" s="54"/>
      <c r="D353" s="64"/>
      <c r="E353" s="269"/>
      <c r="F353" s="269"/>
      <c r="G353" s="269"/>
      <c r="H353" s="64"/>
    </row>
    <row r="354" spans="1:9">
      <c r="C354" t="s">
        <v>293</v>
      </c>
      <c r="D354" t="s">
        <v>71</v>
      </c>
      <c r="E354" s="268">
        <f>E345+E348+E350+E352</f>
        <v>1396442.4</v>
      </c>
      <c r="F354" s="268"/>
      <c r="G354" s="268"/>
      <c r="H354" s="268"/>
    </row>
    <row r="355" spans="1:9">
      <c r="C355" t="s">
        <v>294</v>
      </c>
      <c r="D355" t="s">
        <v>71</v>
      </c>
      <c r="E355" s="267">
        <f>ROUND(E354,-2)</f>
        <v>1396400</v>
      </c>
      <c r="F355" s="267"/>
      <c r="G355" s="267"/>
      <c r="H355" s="267"/>
    </row>
    <row r="359" spans="1:9" ht="18.75">
      <c r="A359" s="274" t="s">
        <v>44</v>
      </c>
      <c r="B359" s="274"/>
      <c r="C359" s="274"/>
      <c r="D359" s="274"/>
      <c r="E359" s="274"/>
      <c r="F359" s="274"/>
      <c r="G359" s="274"/>
      <c r="H359" s="274"/>
      <c r="I359" s="274"/>
    </row>
    <row r="360" spans="1:9" ht="15.75">
      <c r="A360" s="275" t="s">
        <v>277</v>
      </c>
      <c r="B360" s="275"/>
      <c r="C360" s="275"/>
      <c r="D360" s="275"/>
      <c r="E360" s="275"/>
      <c r="F360" s="275"/>
      <c r="G360" s="275"/>
      <c r="H360" s="275"/>
      <c r="I360" s="275"/>
    </row>
    <row r="361" spans="1:9" ht="15.75">
      <c r="A361" s="275" t="s">
        <v>116</v>
      </c>
      <c r="B361" s="275"/>
      <c r="C361" s="275"/>
      <c r="D361" s="275"/>
      <c r="E361" s="275"/>
      <c r="F361" s="275"/>
      <c r="G361" s="275"/>
      <c r="H361" s="275"/>
      <c r="I361" s="275"/>
    </row>
    <row r="363" spans="1:9">
      <c r="B363" s="54" t="s">
        <v>33</v>
      </c>
      <c r="C363" t="s">
        <v>279</v>
      </c>
    </row>
    <row r="364" spans="1:9">
      <c r="C364" t="s">
        <v>280</v>
      </c>
    </row>
    <row r="365" spans="1:9">
      <c r="C365" s="115" t="s">
        <v>281</v>
      </c>
    </row>
    <row r="366" spans="1:9">
      <c r="C366" t="s">
        <v>282</v>
      </c>
      <c r="D366" t="s">
        <v>71</v>
      </c>
      <c r="E366" s="276">
        <v>500000</v>
      </c>
      <c r="F366" s="276"/>
      <c r="G366" s="276"/>
    </row>
    <row r="367" spans="1:9">
      <c r="C367" s="115" t="s">
        <v>283</v>
      </c>
    </row>
    <row r="368" spans="1:9">
      <c r="C368" t="s">
        <v>284</v>
      </c>
      <c r="D368" t="s">
        <v>71</v>
      </c>
      <c r="E368" s="69" t="s">
        <v>285</v>
      </c>
      <c r="F368" s="69"/>
      <c r="G368" s="69"/>
      <c r="H368" s="70"/>
    </row>
    <row r="369" spans="2:8">
      <c r="C369" s="62" t="s">
        <v>286</v>
      </c>
      <c r="D369" t="s">
        <v>71</v>
      </c>
      <c r="E369" s="277">
        <v>437284.272</v>
      </c>
      <c r="F369" s="277"/>
      <c r="G369" s="277"/>
      <c r="H369" s="277"/>
    </row>
    <row r="370" spans="2:8">
      <c r="C370" t="s">
        <v>287</v>
      </c>
      <c r="E370" s="71"/>
      <c r="F370" s="71"/>
      <c r="G370" s="71"/>
      <c r="H370" s="71"/>
    </row>
    <row r="371" spans="2:8">
      <c r="E371" s="71"/>
      <c r="F371" s="71"/>
      <c r="G371" s="71"/>
      <c r="H371" s="71"/>
    </row>
    <row r="372" spans="2:8">
      <c r="C372" s="115" t="s">
        <v>288</v>
      </c>
      <c r="D372" t="s">
        <v>71</v>
      </c>
      <c r="E372" t="s">
        <v>289</v>
      </c>
    </row>
    <row r="373" spans="2:8">
      <c r="C373" t="s">
        <v>290</v>
      </c>
      <c r="D373" t="s">
        <v>71</v>
      </c>
      <c r="E373" s="277">
        <v>132183.557</v>
      </c>
      <c r="F373" s="277"/>
      <c r="G373" s="277"/>
      <c r="H373" s="277"/>
    </row>
    <row r="374" spans="2:8">
      <c r="C374" t="s">
        <v>291</v>
      </c>
    </row>
    <row r="375" spans="2:8">
      <c r="C375" s="115" t="s">
        <v>292</v>
      </c>
      <c r="E375" s="273"/>
      <c r="F375" s="273"/>
      <c r="G375" s="273"/>
    </row>
    <row r="376" spans="2:8" ht="15.75" thickBot="1">
      <c r="D376" s="64"/>
      <c r="E376" s="68"/>
      <c r="F376" s="68"/>
      <c r="G376" s="68"/>
      <c r="H376" s="64"/>
    </row>
    <row r="377" spans="2:8">
      <c r="C377" t="s">
        <v>293</v>
      </c>
      <c r="D377" t="s">
        <v>71</v>
      </c>
      <c r="E377" s="267">
        <f>E366+E369+E373</f>
        <v>1069467.8289999999</v>
      </c>
      <c r="F377" s="267"/>
      <c r="G377" s="267"/>
      <c r="H377" s="267"/>
    </row>
    <row r="378" spans="2:8">
      <c r="C378" t="s">
        <v>294</v>
      </c>
      <c r="D378" t="s">
        <v>71</v>
      </c>
      <c r="E378" s="267">
        <f>ROUND(E377,-2)</f>
        <v>1069500</v>
      </c>
      <c r="F378" s="267"/>
      <c r="G378" s="267"/>
      <c r="H378" s="267"/>
    </row>
    <row r="379" spans="2:8">
      <c r="E379" s="273"/>
      <c r="F379" s="273"/>
      <c r="G379" s="273"/>
    </row>
    <row r="380" spans="2:8">
      <c r="B380" s="54" t="s">
        <v>40</v>
      </c>
      <c r="C380" t="s">
        <v>295</v>
      </c>
      <c r="E380" s="273"/>
      <c r="F380" s="273"/>
      <c r="G380" s="273"/>
    </row>
    <row r="381" spans="2:8">
      <c r="C381" t="s">
        <v>296</v>
      </c>
      <c r="E381" s="273"/>
      <c r="F381" s="273"/>
      <c r="G381" s="273"/>
    </row>
    <row r="382" spans="2:8">
      <c r="C382" s="115" t="s">
        <v>297</v>
      </c>
      <c r="D382" t="s">
        <v>71</v>
      </c>
      <c r="E382" s="67" t="s">
        <v>298</v>
      </c>
      <c r="F382" s="67"/>
      <c r="G382" s="67"/>
    </row>
    <row r="383" spans="2:8">
      <c r="C383" t="s">
        <v>299</v>
      </c>
      <c r="D383" t="s">
        <v>71</v>
      </c>
      <c r="E383" s="67" t="s">
        <v>300</v>
      </c>
      <c r="F383" s="67"/>
      <c r="G383" s="67"/>
    </row>
    <row r="384" spans="2:8">
      <c r="D384" t="s">
        <v>71</v>
      </c>
      <c r="E384" s="267">
        <v>1087344</v>
      </c>
      <c r="F384" s="267"/>
      <c r="G384" s="267"/>
    </row>
    <row r="385" spans="1:8">
      <c r="C385" s="115" t="s">
        <v>301</v>
      </c>
      <c r="D385" t="s">
        <v>71</v>
      </c>
      <c r="E385" s="67" t="s">
        <v>302</v>
      </c>
      <c r="F385" s="67"/>
      <c r="G385" s="67"/>
    </row>
    <row r="386" spans="1:8">
      <c r="C386" t="s">
        <v>303</v>
      </c>
      <c r="D386" t="s">
        <v>71</v>
      </c>
      <c r="E386" s="67" t="s">
        <v>304</v>
      </c>
      <c r="F386" s="67"/>
      <c r="G386" s="67"/>
    </row>
    <row r="387" spans="1:8">
      <c r="D387" t="s">
        <v>71</v>
      </c>
      <c r="E387" s="267">
        <v>180000</v>
      </c>
      <c r="F387" s="267"/>
      <c r="G387" s="267"/>
    </row>
    <row r="388" spans="1:8">
      <c r="C388" s="115" t="s">
        <v>305</v>
      </c>
      <c r="D388" t="s">
        <v>71</v>
      </c>
      <c r="E388" s="67" t="s">
        <v>306</v>
      </c>
    </row>
    <row r="389" spans="1:8">
      <c r="B389" s="54"/>
      <c r="D389" t="s">
        <v>71</v>
      </c>
      <c r="E389" s="268">
        <v>9815.2000000000007</v>
      </c>
      <c r="F389" s="268"/>
      <c r="G389" s="268"/>
    </row>
    <row r="390" spans="1:8">
      <c r="C390" s="115" t="s">
        <v>307</v>
      </c>
      <c r="D390" t="s">
        <v>71</v>
      </c>
      <c r="E390" s="67" t="s">
        <v>308</v>
      </c>
    </row>
    <row r="391" spans="1:8">
      <c r="C391" t="s">
        <v>309</v>
      </c>
      <c r="D391" t="s">
        <v>71</v>
      </c>
      <c r="E391" s="268">
        <v>119283.2</v>
      </c>
      <c r="F391" s="268"/>
      <c r="G391" s="268"/>
    </row>
    <row r="392" spans="1:8" ht="15.75" thickBot="1">
      <c r="B392" s="54"/>
      <c r="D392" s="64"/>
      <c r="E392" s="269"/>
      <c r="F392" s="269"/>
      <c r="G392" s="269"/>
      <c r="H392" s="64"/>
    </row>
    <row r="393" spans="1:8">
      <c r="C393" t="s">
        <v>293</v>
      </c>
      <c r="D393" t="s">
        <v>71</v>
      </c>
      <c r="E393" s="268">
        <f>E384+E387+E389+E391</f>
        <v>1396442.4</v>
      </c>
      <c r="F393" s="268"/>
      <c r="G393" s="268"/>
      <c r="H393" s="268"/>
    </row>
    <row r="394" spans="1:8">
      <c r="C394" t="s">
        <v>294</v>
      </c>
      <c r="D394" t="s">
        <v>71</v>
      </c>
      <c r="E394" s="267">
        <f>ROUND(E393,-2)</f>
        <v>1396400</v>
      </c>
      <c r="F394" s="267"/>
      <c r="G394" s="267"/>
      <c r="H394" s="267"/>
    </row>
    <row r="398" spans="1:8" ht="18.75">
      <c r="A398" s="274" t="s">
        <v>44</v>
      </c>
      <c r="B398" s="274"/>
      <c r="C398" s="274"/>
      <c r="D398" s="274"/>
      <c r="E398" s="274"/>
      <c r="F398" s="274"/>
      <c r="G398" s="274"/>
      <c r="H398" s="274"/>
    </row>
    <row r="399" spans="1:8" ht="15.75">
      <c r="A399" s="275" t="s">
        <v>240</v>
      </c>
      <c r="B399" s="275"/>
      <c r="C399" s="275"/>
      <c r="D399" s="275"/>
      <c r="E399" s="275"/>
      <c r="F399" s="275"/>
      <c r="G399" s="275"/>
      <c r="H399" s="275"/>
    </row>
    <row r="400" spans="1:8" ht="15.75">
      <c r="A400" s="275" t="s">
        <v>310</v>
      </c>
      <c r="B400" s="275"/>
      <c r="C400" s="275"/>
      <c r="D400" s="275"/>
      <c r="E400" s="275"/>
      <c r="F400" s="275"/>
      <c r="G400" s="275"/>
      <c r="H400" s="275"/>
    </row>
    <row r="402" spans="2:7">
      <c r="B402" s="118" t="s">
        <v>241</v>
      </c>
      <c r="C402" t="s">
        <v>242</v>
      </c>
    </row>
    <row r="403" spans="2:7">
      <c r="C403" t="s">
        <v>311</v>
      </c>
    </row>
    <row r="404" spans="2:7">
      <c r="C404" s="115" t="s">
        <v>244</v>
      </c>
      <c r="D404" t="s">
        <v>71</v>
      </c>
      <c r="E404" t="s">
        <v>245</v>
      </c>
    </row>
    <row r="405" spans="2:7">
      <c r="D405" t="s">
        <v>71</v>
      </c>
      <c r="E405" s="273">
        <v>12502000</v>
      </c>
      <c r="F405" s="273"/>
      <c r="G405" s="273"/>
    </row>
    <row r="406" spans="2:7">
      <c r="C406" s="115" t="s">
        <v>246</v>
      </c>
      <c r="D406" t="s">
        <v>71</v>
      </c>
      <c r="E406" t="s">
        <v>247</v>
      </c>
    </row>
    <row r="407" spans="2:7">
      <c r="D407" t="s">
        <v>71</v>
      </c>
      <c r="E407" s="273">
        <v>9128000</v>
      </c>
      <c r="F407" s="273"/>
      <c r="G407" s="273"/>
    </row>
    <row r="408" spans="2:7">
      <c r="C408" s="115" t="s">
        <v>248</v>
      </c>
      <c r="D408" t="s">
        <v>71</v>
      </c>
      <c r="E408" t="s">
        <v>249</v>
      </c>
    </row>
    <row r="409" spans="2:7">
      <c r="D409" t="s">
        <v>71</v>
      </c>
      <c r="E409" s="273">
        <v>8114800</v>
      </c>
      <c r="F409" s="273"/>
      <c r="G409" s="273"/>
    </row>
    <row r="410" spans="2:7">
      <c r="C410" s="115" t="s">
        <v>250</v>
      </c>
      <c r="D410" t="s">
        <v>71</v>
      </c>
      <c r="E410" t="s">
        <v>251</v>
      </c>
    </row>
    <row r="411" spans="2:7">
      <c r="D411" t="s">
        <v>71</v>
      </c>
      <c r="E411" s="273">
        <v>2947000</v>
      </c>
      <c r="F411" s="273"/>
      <c r="G411" s="273"/>
    </row>
    <row r="412" spans="2:7">
      <c r="C412" s="115" t="s">
        <v>252</v>
      </c>
      <c r="D412" t="s">
        <v>71</v>
      </c>
      <c r="E412" t="s">
        <v>253</v>
      </c>
    </row>
    <row r="413" spans="2:7">
      <c r="D413" t="s">
        <v>71</v>
      </c>
      <c r="E413" s="273">
        <v>1497000</v>
      </c>
      <c r="F413" s="273"/>
      <c r="G413" s="273"/>
    </row>
    <row r="414" spans="2:7">
      <c r="C414" s="115" t="s">
        <v>254</v>
      </c>
      <c r="D414" t="s">
        <v>71</v>
      </c>
      <c r="E414" t="s">
        <v>255</v>
      </c>
    </row>
    <row r="415" spans="2:7">
      <c r="D415" t="s">
        <v>71</v>
      </c>
      <c r="E415" s="273">
        <v>2129400</v>
      </c>
      <c r="F415" s="273"/>
      <c r="G415" s="273"/>
    </row>
    <row r="416" spans="2:7">
      <c r="C416" s="115" t="s">
        <v>256</v>
      </c>
      <c r="D416" t="s">
        <v>71</v>
      </c>
      <c r="E416" t="s">
        <v>257</v>
      </c>
    </row>
    <row r="417" spans="3:7">
      <c r="D417" t="s">
        <v>71</v>
      </c>
      <c r="E417" s="273">
        <v>2800000</v>
      </c>
      <c r="F417" s="273"/>
      <c r="G417" s="273"/>
    </row>
    <row r="418" spans="3:7">
      <c r="C418" s="115" t="s">
        <v>258</v>
      </c>
      <c r="D418" t="s">
        <v>71</v>
      </c>
      <c r="E418" t="s">
        <v>259</v>
      </c>
    </row>
    <row r="419" spans="3:7">
      <c r="D419" t="s">
        <v>71</v>
      </c>
      <c r="E419" s="273">
        <v>6900000</v>
      </c>
      <c r="F419" s="273"/>
      <c r="G419" s="273"/>
    </row>
    <row r="420" spans="3:7">
      <c r="C420" s="115" t="s">
        <v>260</v>
      </c>
      <c r="D420" t="s">
        <v>71</v>
      </c>
      <c r="E420" t="s">
        <v>261</v>
      </c>
    </row>
    <row r="421" spans="3:7">
      <c r="D421" t="s">
        <v>71</v>
      </c>
      <c r="E421" s="273">
        <v>500000</v>
      </c>
      <c r="F421" s="273"/>
      <c r="G421" s="273"/>
    </row>
    <row r="422" spans="3:7">
      <c r="C422" s="115" t="s">
        <v>262</v>
      </c>
      <c r="D422" t="s">
        <v>71</v>
      </c>
      <c r="E422" t="s">
        <v>263</v>
      </c>
    </row>
    <row r="423" spans="3:7">
      <c r="D423" t="s">
        <v>71</v>
      </c>
      <c r="E423" s="273">
        <v>1900000</v>
      </c>
      <c r="F423" s="273"/>
      <c r="G423" s="273"/>
    </row>
    <row r="424" spans="3:7">
      <c r="C424" s="115" t="s">
        <v>264</v>
      </c>
      <c r="E424" s="273"/>
      <c r="F424" s="273"/>
      <c r="G424" s="273"/>
    </row>
    <row r="425" spans="3:7">
      <c r="C425" t="s">
        <v>265</v>
      </c>
      <c r="D425" t="s">
        <v>71</v>
      </c>
      <c r="E425" s="273">
        <v>5000000</v>
      </c>
      <c r="F425" s="273"/>
      <c r="G425" s="273"/>
    </row>
    <row r="426" spans="3:7">
      <c r="C426" s="115" t="s">
        <v>266</v>
      </c>
      <c r="E426" s="67"/>
      <c r="F426" s="67"/>
      <c r="G426" s="67"/>
    </row>
    <row r="427" spans="3:7">
      <c r="C427" t="s">
        <v>265</v>
      </c>
      <c r="D427" t="s">
        <v>71</v>
      </c>
      <c r="E427" s="273">
        <v>4500000</v>
      </c>
      <c r="F427" s="273"/>
      <c r="G427" s="273"/>
    </row>
    <row r="428" spans="3:7">
      <c r="C428" s="115" t="s">
        <v>267</v>
      </c>
      <c r="E428" s="67"/>
      <c r="F428" s="67"/>
      <c r="G428" s="67"/>
    </row>
    <row r="429" spans="3:7">
      <c r="C429" t="s">
        <v>268</v>
      </c>
      <c r="D429" t="s">
        <v>71</v>
      </c>
      <c r="E429" s="67" t="s">
        <v>269</v>
      </c>
      <c r="F429" s="67"/>
      <c r="G429" s="67"/>
    </row>
    <row r="430" spans="3:7" ht="15.75" thickBot="1">
      <c r="D430" s="64" t="s">
        <v>71</v>
      </c>
      <c r="E430" s="293">
        <v>5500000</v>
      </c>
      <c r="F430" s="293"/>
      <c r="G430" s="293"/>
    </row>
    <row r="431" spans="3:7">
      <c r="D431" t="s">
        <v>71</v>
      </c>
      <c r="E431" s="285">
        <f>E405+E407+E409+E411+E413+E415+E417+E419+E421+E423+E425+E427+E430</f>
        <v>63418200</v>
      </c>
      <c r="F431" s="285"/>
      <c r="G431" s="285"/>
    </row>
    <row r="433" spans="1:8">
      <c r="B433" s="118" t="s">
        <v>270</v>
      </c>
      <c r="C433" t="s">
        <v>271</v>
      </c>
      <c r="D433" t="s">
        <v>71</v>
      </c>
      <c r="E433" s="285">
        <v>3130000</v>
      </c>
      <c r="F433" s="285"/>
      <c r="G433" s="285"/>
    </row>
    <row r="434" spans="1:8">
      <c r="C434" t="s">
        <v>272</v>
      </c>
    </row>
    <row r="436" spans="1:8">
      <c r="B436" s="118" t="s">
        <v>273</v>
      </c>
      <c r="C436" t="s">
        <v>274</v>
      </c>
      <c r="D436" t="s">
        <v>71</v>
      </c>
      <c r="E436" s="285">
        <v>5000000</v>
      </c>
      <c r="F436" s="285"/>
      <c r="G436" s="285"/>
    </row>
    <row r="437" spans="1:8">
      <c r="C437" t="s">
        <v>275</v>
      </c>
    </row>
    <row r="438" spans="1:8">
      <c r="C438" t="s">
        <v>276</v>
      </c>
    </row>
    <row r="443" spans="1:8" ht="18.75">
      <c r="A443" s="274" t="s">
        <v>44</v>
      </c>
      <c r="B443" s="274"/>
      <c r="C443" s="274"/>
      <c r="D443" s="274"/>
      <c r="E443" s="274"/>
      <c r="F443" s="274"/>
      <c r="G443" s="274"/>
      <c r="H443" s="274"/>
    </row>
    <row r="444" spans="1:8" ht="15.75">
      <c r="A444" s="288" t="s">
        <v>397</v>
      </c>
      <c r="B444" s="275"/>
      <c r="C444" s="275"/>
      <c r="D444" s="275"/>
      <c r="E444" s="275"/>
      <c r="F444" s="275"/>
      <c r="G444" s="275"/>
      <c r="H444" s="275"/>
    </row>
    <row r="445" spans="1:8" ht="15.75">
      <c r="A445" s="288" t="s">
        <v>398</v>
      </c>
      <c r="B445" s="275"/>
      <c r="C445" s="275"/>
      <c r="D445" s="275"/>
      <c r="E445" s="275"/>
      <c r="F445" s="275"/>
      <c r="G445" s="275"/>
      <c r="H445" s="275"/>
    </row>
    <row r="447" spans="1:8">
      <c r="B447" s="118"/>
    </row>
    <row r="449" spans="3:7">
      <c r="C449" s="122" t="s">
        <v>402</v>
      </c>
      <c r="D449" t="s">
        <v>71</v>
      </c>
      <c r="E449" s="283">
        <v>1445499</v>
      </c>
      <c r="F449" s="283"/>
    </row>
    <row r="450" spans="3:7">
      <c r="C450" s="123" t="s">
        <v>400</v>
      </c>
      <c r="E450" s="273"/>
      <c r="F450" s="273"/>
      <c r="G450" s="273"/>
    </row>
    <row r="451" spans="3:7">
      <c r="C451" s="123" t="s">
        <v>401</v>
      </c>
      <c r="E451" s="67"/>
      <c r="F451" s="67"/>
      <c r="G451" s="67"/>
    </row>
    <row r="452" spans="3:7" ht="15.75" thickBot="1">
      <c r="C452" s="122" t="s">
        <v>399</v>
      </c>
      <c r="D452" s="57" t="s">
        <v>71</v>
      </c>
      <c r="E452" s="308">
        <v>4200000</v>
      </c>
      <c r="F452" s="308"/>
      <c r="G452" s="57"/>
    </row>
    <row r="453" spans="3:7">
      <c r="D453" t="s">
        <v>71</v>
      </c>
      <c r="E453" s="291">
        <v>5645000</v>
      </c>
      <c r="F453" s="291"/>
      <c r="G453" s="291"/>
    </row>
    <row r="454" spans="3:7">
      <c r="C454" s="115"/>
    </row>
    <row r="455" spans="3:7">
      <c r="E455" s="273"/>
      <c r="F455" s="273"/>
      <c r="G455" s="273"/>
    </row>
    <row r="456" spans="3:7">
      <c r="C456" s="122" t="s">
        <v>403</v>
      </c>
      <c r="D456" t="s">
        <v>71</v>
      </c>
      <c r="E456" s="290">
        <v>443812.5</v>
      </c>
      <c r="F456" s="290"/>
    </row>
    <row r="457" spans="3:7">
      <c r="E457" s="273"/>
      <c r="F457" s="273"/>
      <c r="G457" s="273"/>
    </row>
    <row r="458" spans="3:7">
      <c r="C458" s="122" t="s">
        <v>404</v>
      </c>
      <c r="D458" t="s">
        <v>71</v>
      </c>
      <c r="E458" s="270">
        <v>250000</v>
      </c>
      <c r="F458" s="270"/>
    </row>
    <row r="459" spans="3:7">
      <c r="E459" s="273"/>
      <c r="F459" s="273"/>
      <c r="G459" s="273"/>
    </row>
    <row r="460" spans="3:7">
      <c r="C460" s="122" t="s">
        <v>405</v>
      </c>
      <c r="D460" t="s">
        <v>71</v>
      </c>
      <c r="E460" s="270">
        <v>500000</v>
      </c>
      <c r="F460" s="270"/>
    </row>
    <row r="461" spans="3:7">
      <c r="E461" s="273"/>
      <c r="F461" s="273"/>
      <c r="G461" s="273"/>
    </row>
    <row r="462" spans="3:7">
      <c r="C462" s="122" t="s">
        <v>406</v>
      </c>
      <c r="D462" t="s">
        <v>71</v>
      </c>
      <c r="E462" s="270">
        <v>350000</v>
      </c>
      <c r="F462" s="270"/>
    </row>
    <row r="463" spans="3:7">
      <c r="E463" s="273"/>
      <c r="F463" s="273"/>
      <c r="G463" s="273"/>
    </row>
    <row r="464" spans="3:7">
      <c r="C464" s="122" t="s">
        <v>407</v>
      </c>
      <c r="D464" t="s">
        <v>71</v>
      </c>
      <c r="E464" s="270">
        <v>400000</v>
      </c>
      <c r="F464" s="270"/>
    </row>
    <row r="465" spans="1:8">
      <c r="E465" s="273"/>
      <c r="F465" s="273"/>
      <c r="G465" s="273"/>
    </row>
    <row r="466" spans="1:8">
      <c r="C466" s="115"/>
    </row>
    <row r="467" spans="1:8">
      <c r="E467" s="273"/>
      <c r="F467" s="273"/>
      <c r="G467" s="273"/>
    </row>
    <row r="468" spans="1:8">
      <c r="C468" s="115"/>
    </row>
    <row r="469" spans="1:8" ht="18.75">
      <c r="A469" s="287" t="s">
        <v>431</v>
      </c>
      <c r="B469" s="274"/>
      <c r="C469" s="274"/>
      <c r="D469" s="274"/>
      <c r="E469" s="274"/>
      <c r="F469" s="274"/>
      <c r="G469" s="274"/>
      <c r="H469" s="274"/>
    </row>
    <row r="470" spans="1:8" ht="15.75">
      <c r="A470" s="288" t="s">
        <v>409</v>
      </c>
      <c r="B470" s="275"/>
      <c r="C470" s="275"/>
      <c r="D470" s="275"/>
      <c r="E470" s="275"/>
      <c r="F470" s="275"/>
      <c r="G470" s="275"/>
      <c r="H470" s="275"/>
    </row>
    <row r="471" spans="1:8" ht="15.75">
      <c r="A471" s="288" t="s">
        <v>410</v>
      </c>
      <c r="B471" s="275"/>
      <c r="C471" s="275"/>
      <c r="D471" s="275"/>
      <c r="E471" s="275"/>
      <c r="F471" s="275"/>
      <c r="G471" s="275"/>
      <c r="H471" s="275"/>
    </row>
    <row r="473" spans="1:8">
      <c r="B473" s="118"/>
    </row>
    <row r="475" spans="1:8">
      <c r="B475" s="54" t="s">
        <v>9</v>
      </c>
      <c r="C475" s="123" t="s">
        <v>411</v>
      </c>
      <c r="E475" s="283"/>
      <c r="F475" s="283"/>
    </row>
    <row r="476" spans="1:8">
      <c r="C476" s="122" t="s">
        <v>412</v>
      </c>
      <c r="D476" t="s">
        <v>71</v>
      </c>
      <c r="E476" s="284" t="s">
        <v>415</v>
      </c>
      <c r="F476" s="273"/>
      <c r="G476" s="273"/>
    </row>
    <row r="477" spans="1:8">
      <c r="C477" s="122" t="s">
        <v>413</v>
      </c>
      <c r="D477" t="s">
        <v>71</v>
      </c>
      <c r="E477" s="126" t="s">
        <v>416</v>
      </c>
      <c r="F477" s="67"/>
      <c r="G477" s="67"/>
    </row>
    <row r="478" spans="1:8">
      <c r="C478" s="122" t="s">
        <v>414</v>
      </c>
      <c r="D478" s="127"/>
      <c r="E478" s="292"/>
      <c r="F478" s="292"/>
      <c r="G478" s="127"/>
    </row>
    <row r="479" spans="1:8">
      <c r="E479" s="291"/>
      <c r="F479" s="291"/>
      <c r="G479" s="291"/>
    </row>
    <row r="480" spans="1:8">
      <c r="C480" s="122" t="s">
        <v>417</v>
      </c>
      <c r="D480" t="s">
        <v>71</v>
      </c>
      <c r="E480" s="278" t="s">
        <v>419</v>
      </c>
      <c r="F480" s="290"/>
    </row>
    <row r="481" spans="3:7">
      <c r="C481" s="122" t="s">
        <v>413</v>
      </c>
      <c r="D481" t="s">
        <v>71</v>
      </c>
      <c r="E481" s="284" t="s">
        <v>420</v>
      </c>
      <c r="F481" s="273"/>
      <c r="G481" s="273"/>
    </row>
    <row r="482" spans="3:7">
      <c r="C482" s="122" t="s">
        <v>418</v>
      </c>
      <c r="D482" t="s">
        <v>71</v>
      </c>
      <c r="E482" s="126" t="s">
        <v>421</v>
      </c>
      <c r="F482" s="67"/>
      <c r="G482" s="67"/>
    </row>
    <row r="483" spans="3:7">
      <c r="C483" s="122"/>
      <c r="E483" s="67"/>
      <c r="F483" s="67"/>
      <c r="G483" s="67"/>
    </row>
    <row r="484" spans="3:7">
      <c r="C484" s="122" t="s">
        <v>422</v>
      </c>
      <c r="D484" t="s">
        <v>71</v>
      </c>
      <c r="E484" s="278" t="s">
        <v>423</v>
      </c>
      <c r="F484" s="290"/>
    </row>
    <row r="485" spans="3:7">
      <c r="C485" s="122" t="s">
        <v>413</v>
      </c>
      <c r="D485" t="s">
        <v>71</v>
      </c>
      <c r="E485" s="291" t="s">
        <v>424</v>
      </c>
      <c r="F485" s="291"/>
      <c r="G485" s="291"/>
    </row>
    <row r="486" spans="3:7">
      <c r="C486" s="122" t="s">
        <v>418</v>
      </c>
      <c r="E486" s="128"/>
      <c r="F486" s="67"/>
      <c r="G486" s="67"/>
    </row>
    <row r="487" spans="3:7" ht="15.75" thickBot="1">
      <c r="D487" s="57"/>
      <c r="E487" s="57"/>
      <c r="F487" s="57"/>
      <c r="G487" s="57"/>
    </row>
    <row r="488" spans="3:7">
      <c r="C488" s="129" t="s">
        <v>426</v>
      </c>
      <c r="D488" t="s">
        <v>71</v>
      </c>
      <c r="E488" s="130" t="s">
        <v>425</v>
      </c>
    </row>
    <row r="490" spans="3:7">
      <c r="C490" s="129" t="s">
        <v>427</v>
      </c>
      <c r="D490" t="s">
        <v>71</v>
      </c>
      <c r="E490" s="270">
        <v>444325</v>
      </c>
      <c r="F490" s="270"/>
    </row>
    <row r="492" spans="3:7">
      <c r="C492" s="129" t="s">
        <v>428</v>
      </c>
      <c r="D492" t="s">
        <v>71</v>
      </c>
      <c r="E492" s="123" t="s">
        <v>429</v>
      </c>
    </row>
    <row r="493" spans="3:7">
      <c r="D493" t="s">
        <v>71</v>
      </c>
      <c r="E493" s="270">
        <v>12330018</v>
      </c>
      <c r="F493" s="270"/>
      <c r="G493" s="270"/>
    </row>
    <row r="494" spans="3:7">
      <c r="C494" s="129" t="s">
        <v>430</v>
      </c>
      <c r="D494" t="s">
        <v>71</v>
      </c>
      <c r="E494" s="286">
        <v>12330000</v>
      </c>
      <c r="F494" s="286"/>
      <c r="G494" s="286"/>
    </row>
    <row r="499" spans="1:8" ht="18.75">
      <c r="A499" s="287" t="s">
        <v>433</v>
      </c>
      <c r="B499" s="274"/>
      <c r="C499" s="274"/>
      <c r="D499" s="274"/>
      <c r="E499" s="274"/>
      <c r="F499" s="274"/>
      <c r="G499" s="274"/>
      <c r="H499" s="274"/>
    </row>
    <row r="500" spans="1:8" ht="15.75">
      <c r="A500" s="288" t="s">
        <v>432</v>
      </c>
      <c r="B500" s="275"/>
      <c r="C500" s="275"/>
      <c r="D500" s="275"/>
      <c r="E500" s="275"/>
      <c r="F500" s="275"/>
      <c r="G500" s="275"/>
      <c r="H500" s="275"/>
    </row>
    <row r="501" spans="1:8" ht="15.75">
      <c r="A501" s="288" t="s">
        <v>434</v>
      </c>
      <c r="B501" s="275"/>
      <c r="C501" s="275"/>
      <c r="D501" s="275"/>
      <c r="E501" s="275"/>
      <c r="F501" s="275"/>
      <c r="G501" s="275"/>
      <c r="H501" s="275"/>
    </row>
    <row r="503" spans="1:8">
      <c r="B503" s="54">
        <v>1</v>
      </c>
      <c r="C503" s="123" t="s">
        <v>435</v>
      </c>
      <c r="E503" s="283"/>
      <c r="F503" s="283"/>
    </row>
    <row r="504" spans="1:8">
      <c r="C504" s="122" t="s">
        <v>458</v>
      </c>
      <c r="E504" s="284"/>
      <c r="F504" s="273"/>
      <c r="G504" s="273"/>
    </row>
    <row r="505" spans="1:8">
      <c r="C505" s="123" t="s">
        <v>464</v>
      </c>
      <c r="E505" s="128"/>
      <c r="F505" s="67"/>
      <c r="G505" s="67"/>
    </row>
    <row r="506" spans="1:8">
      <c r="C506" s="122" t="s">
        <v>436</v>
      </c>
      <c r="D506" t="s">
        <v>71</v>
      </c>
      <c r="E506" s="289" t="s">
        <v>444</v>
      </c>
      <c r="F506" s="289"/>
      <c r="G506" s="67"/>
    </row>
    <row r="507" spans="1:8">
      <c r="C507" s="122" t="s">
        <v>437</v>
      </c>
      <c r="D507" t="s">
        <v>71</v>
      </c>
      <c r="E507" s="289" t="s">
        <v>444</v>
      </c>
      <c r="F507" s="289"/>
      <c r="G507" s="127"/>
    </row>
    <row r="508" spans="1:8" ht="15.75" thickBot="1">
      <c r="C508" s="122" t="s">
        <v>438</v>
      </c>
      <c r="D508" s="57" t="s">
        <v>71</v>
      </c>
      <c r="E508" s="289" t="s">
        <v>444</v>
      </c>
      <c r="F508" s="289"/>
      <c r="G508" s="131"/>
    </row>
    <row r="509" spans="1:8">
      <c r="C509" s="133" t="s">
        <v>439</v>
      </c>
      <c r="D509" s="132" t="s">
        <v>71</v>
      </c>
      <c r="E509" s="309" t="s">
        <v>443</v>
      </c>
      <c r="F509" s="309"/>
      <c r="G509" s="131"/>
    </row>
    <row r="510" spans="1:8">
      <c r="C510" s="122"/>
      <c r="E510" s="128"/>
      <c r="F510" s="128"/>
      <c r="G510" s="131"/>
    </row>
    <row r="511" spans="1:8">
      <c r="C511" s="122"/>
      <c r="E511" s="128"/>
      <c r="F511" s="128"/>
      <c r="G511" s="131"/>
    </row>
    <row r="512" spans="1:8">
      <c r="B512" s="124">
        <v>2</v>
      </c>
      <c r="C512" s="123" t="s">
        <v>440</v>
      </c>
      <c r="E512" s="128"/>
      <c r="F512" s="128"/>
      <c r="G512" s="131"/>
    </row>
    <row r="513" spans="2:8">
      <c r="C513" s="122" t="s">
        <v>441</v>
      </c>
      <c r="E513" s="278"/>
      <c r="F513" s="290"/>
    </row>
    <row r="514" spans="2:8">
      <c r="C514" s="122" t="s">
        <v>442</v>
      </c>
      <c r="D514" t="s">
        <v>71</v>
      </c>
      <c r="E514" s="289" t="s">
        <v>447</v>
      </c>
      <c r="F514" s="289"/>
      <c r="G514" s="69"/>
    </row>
    <row r="515" spans="2:8" ht="15.75" thickBot="1">
      <c r="C515" s="122" t="s">
        <v>459</v>
      </c>
      <c r="D515" s="57" t="s">
        <v>71</v>
      </c>
      <c r="E515" s="311" t="s">
        <v>446</v>
      </c>
      <c r="F515" s="311"/>
      <c r="G515" s="67"/>
    </row>
    <row r="516" spans="2:8">
      <c r="C516" s="133" t="s">
        <v>439</v>
      </c>
      <c r="D516" t="s">
        <v>71</v>
      </c>
      <c r="E516" s="309" t="s">
        <v>445</v>
      </c>
      <c r="F516" s="309"/>
      <c r="G516" s="67"/>
    </row>
    <row r="517" spans="2:8">
      <c r="C517" s="133"/>
      <c r="E517" s="134"/>
      <c r="F517" s="134"/>
      <c r="G517" s="67"/>
    </row>
    <row r="518" spans="2:8">
      <c r="B518" s="54">
        <v>3</v>
      </c>
      <c r="C518" s="135" t="s">
        <v>448</v>
      </c>
      <c r="E518" s="134"/>
      <c r="F518" s="134"/>
      <c r="G518" s="67"/>
    </row>
    <row r="519" spans="2:8">
      <c r="C519" s="136" t="s">
        <v>449</v>
      </c>
      <c r="E519" s="134"/>
      <c r="F519" s="134"/>
      <c r="G519" s="67"/>
    </row>
    <row r="520" spans="2:8">
      <c r="C520" s="135" t="s">
        <v>450</v>
      </c>
      <c r="E520" s="134"/>
      <c r="F520" s="134"/>
      <c r="G520" s="67"/>
    </row>
    <row r="521" spans="2:8">
      <c r="C521" s="133"/>
      <c r="E521" s="134"/>
      <c r="F521" s="134"/>
      <c r="G521" s="67"/>
    </row>
    <row r="522" spans="2:8">
      <c r="C522" s="122" t="s">
        <v>451</v>
      </c>
      <c r="D522" s="123" t="s">
        <v>71</v>
      </c>
      <c r="E522" s="137" t="s">
        <v>457</v>
      </c>
      <c r="F522" s="70"/>
      <c r="G522" s="136" t="s">
        <v>455</v>
      </c>
      <c r="H522" s="70"/>
    </row>
    <row r="523" spans="2:8">
      <c r="C523" s="122" t="s">
        <v>452</v>
      </c>
      <c r="D523" s="123" t="s">
        <v>71</v>
      </c>
      <c r="E523" s="137" t="s">
        <v>453</v>
      </c>
      <c r="F523" s="70"/>
      <c r="G523" s="136" t="s">
        <v>454</v>
      </c>
      <c r="H523" s="70"/>
    </row>
    <row r="524" spans="2:8">
      <c r="C524" s="122" t="s">
        <v>456</v>
      </c>
      <c r="D524" s="123" t="s">
        <v>71</v>
      </c>
      <c r="E524" s="137" t="s">
        <v>460</v>
      </c>
      <c r="F524" s="70"/>
      <c r="G524" s="138" t="s">
        <v>461</v>
      </c>
      <c r="H524" s="127"/>
    </row>
    <row r="525" spans="2:8">
      <c r="G525" s="125" t="s">
        <v>462</v>
      </c>
    </row>
    <row r="526" spans="2:8">
      <c r="G526" s="122" t="s">
        <v>463</v>
      </c>
    </row>
    <row r="531" spans="1:8" ht="18.75">
      <c r="A531" s="274" t="s">
        <v>465</v>
      </c>
      <c r="B531" s="274"/>
      <c r="C531" s="274"/>
      <c r="D531" s="274"/>
      <c r="E531" s="274"/>
      <c r="F531" s="274"/>
      <c r="G531" s="274"/>
      <c r="H531" s="274"/>
    </row>
    <row r="532" spans="1:8" ht="15.75">
      <c r="A532" s="275" t="s">
        <v>476</v>
      </c>
      <c r="B532" s="275"/>
      <c r="C532" s="275"/>
      <c r="D532" s="275"/>
      <c r="E532" s="275"/>
      <c r="F532" s="275"/>
      <c r="G532" s="275"/>
      <c r="H532" s="275"/>
    </row>
    <row r="533" spans="1:8" ht="15.75">
      <c r="A533" s="288"/>
      <c r="B533" s="275"/>
      <c r="C533" s="275"/>
      <c r="D533" s="275"/>
      <c r="E533" s="275"/>
      <c r="F533" s="275"/>
      <c r="G533" s="275"/>
      <c r="H533" s="275"/>
    </row>
    <row r="535" spans="1:8">
      <c r="B535" s="54"/>
      <c r="C535" s="139" t="s">
        <v>466</v>
      </c>
      <c r="E535" s="283"/>
      <c r="F535" s="283"/>
    </row>
    <row r="536" spans="1:8">
      <c r="C536" s="140" t="s">
        <v>467</v>
      </c>
      <c r="D536" t="s">
        <v>71</v>
      </c>
      <c r="E536" s="142" t="s">
        <v>470</v>
      </c>
      <c r="F536" s="141"/>
      <c r="G536" s="69"/>
    </row>
    <row r="537" spans="1:8">
      <c r="C537" s="140" t="s">
        <v>468</v>
      </c>
      <c r="D537" t="s">
        <v>71</v>
      </c>
      <c r="E537" s="310" t="s">
        <v>471</v>
      </c>
      <c r="F537" s="284"/>
      <c r="G537" s="284"/>
    </row>
    <row r="538" spans="1:8">
      <c r="C538" s="140" t="s">
        <v>469</v>
      </c>
      <c r="D538" t="s">
        <v>71</v>
      </c>
      <c r="E538" s="310" t="s">
        <v>472</v>
      </c>
      <c r="F538" s="284"/>
      <c r="G538" s="67"/>
    </row>
    <row r="539" spans="1:8" ht="15.75" thickBot="1">
      <c r="C539" s="122"/>
      <c r="D539" s="57"/>
      <c r="E539" s="311"/>
      <c r="F539" s="311"/>
      <c r="G539" s="57"/>
    </row>
    <row r="540" spans="1:8">
      <c r="C540" s="143" t="s">
        <v>473</v>
      </c>
      <c r="D540" s="132" t="s">
        <v>71</v>
      </c>
      <c r="E540" s="312" t="s">
        <v>474</v>
      </c>
      <c r="F540" s="313"/>
      <c r="G540" s="313"/>
    </row>
    <row r="541" spans="1:8">
      <c r="C541" s="143" t="s">
        <v>18</v>
      </c>
      <c r="D541" s="132" t="s">
        <v>71</v>
      </c>
      <c r="E541" s="280" t="s">
        <v>475</v>
      </c>
      <c r="F541" s="314"/>
      <c r="G541" s="131"/>
    </row>
    <row r="542" spans="1:8">
      <c r="C542" s="122"/>
      <c r="E542" s="128"/>
      <c r="F542" s="128"/>
      <c r="G542" s="131"/>
    </row>
    <row r="545" spans="1:8" ht="18.75">
      <c r="A545" s="274" t="s">
        <v>517</v>
      </c>
      <c r="B545" s="274"/>
      <c r="C545" s="274"/>
      <c r="D545" s="274"/>
      <c r="E545" s="274"/>
      <c r="F545" s="274"/>
      <c r="G545" s="274"/>
      <c r="H545" s="274"/>
    </row>
    <row r="546" spans="1:8" ht="15.75">
      <c r="A546" s="275" t="s">
        <v>518</v>
      </c>
      <c r="B546" s="275"/>
      <c r="C546" s="275"/>
      <c r="D546" s="275"/>
      <c r="E546" s="275"/>
      <c r="F546" s="275"/>
      <c r="G546" s="275"/>
      <c r="H546" s="275"/>
    </row>
    <row r="547" spans="1:8" ht="15.75">
      <c r="A547" s="275" t="s">
        <v>519</v>
      </c>
      <c r="B547" s="275"/>
      <c r="C547" s="275"/>
      <c r="D547" s="275"/>
      <c r="E547" s="275"/>
      <c r="F547" s="275"/>
      <c r="G547" s="275"/>
      <c r="H547" s="275"/>
    </row>
    <row r="549" spans="1:8">
      <c r="B549" s="10" t="s">
        <v>9</v>
      </c>
      <c r="C549" s="58" t="s">
        <v>10</v>
      </c>
      <c r="E549" s="283"/>
      <c r="F549" s="283"/>
    </row>
    <row r="550" spans="1:8">
      <c r="C550" s="139" t="s">
        <v>520</v>
      </c>
      <c r="E550" s="284"/>
      <c r="F550" s="273"/>
      <c r="G550" s="273"/>
    </row>
    <row r="551" spans="1:8">
      <c r="C551" s="122"/>
      <c r="D551" t="s">
        <v>71</v>
      </c>
      <c r="E551" s="174" t="s">
        <v>523</v>
      </c>
      <c r="F551" s="128"/>
      <c r="G551" s="67"/>
      <c r="H551" s="66"/>
    </row>
    <row r="552" spans="1:8">
      <c r="C552" s="122"/>
      <c r="D552" t="s">
        <v>71</v>
      </c>
      <c r="E552" s="172" t="s">
        <v>521</v>
      </c>
      <c r="F552" s="128"/>
      <c r="G552" s="175"/>
    </row>
    <row r="553" spans="1:8">
      <c r="C553" s="122"/>
      <c r="E553" s="172"/>
      <c r="F553" s="128"/>
      <c r="G553" s="175"/>
    </row>
    <row r="554" spans="1:8">
      <c r="C554" s="139" t="s">
        <v>526</v>
      </c>
      <c r="E554" s="172"/>
      <c r="F554" s="128"/>
      <c r="G554" s="175"/>
    </row>
    <row r="555" spans="1:8">
      <c r="C555" s="122"/>
      <c r="D555" s="139" t="s">
        <v>71</v>
      </c>
      <c r="E555" s="174" t="s">
        <v>522</v>
      </c>
      <c r="F555" s="128"/>
      <c r="G555" s="175"/>
    </row>
    <row r="556" spans="1:8">
      <c r="C556" s="122"/>
      <c r="D556" s="139" t="s">
        <v>71</v>
      </c>
      <c r="E556" s="172" t="s">
        <v>524</v>
      </c>
      <c r="F556" s="128"/>
      <c r="G556" s="175"/>
    </row>
    <row r="557" spans="1:8">
      <c r="C557" s="122"/>
      <c r="E557" s="172"/>
      <c r="F557" s="128"/>
      <c r="G557" s="175"/>
    </row>
    <row r="558" spans="1:8">
      <c r="C558" s="139" t="s">
        <v>525</v>
      </c>
      <c r="E558" s="172"/>
      <c r="F558" s="128"/>
      <c r="G558" s="175"/>
    </row>
    <row r="559" spans="1:8">
      <c r="C559" s="122"/>
      <c r="D559" s="139" t="s">
        <v>71</v>
      </c>
      <c r="E559" s="174" t="s">
        <v>527</v>
      </c>
      <c r="F559" s="128"/>
      <c r="G559" s="175"/>
    </row>
    <row r="560" spans="1:8">
      <c r="C560" s="122"/>
      <c r="D560" s="139" t="s">
        <v>71</v>
      </c>
      <c r="E560" s="172" t="s">
        <v>528</v>
      </c>
      <c r="F560" s="128"/>
      <c r="G560" s="131"/>
    </row>
    <row r="561" spans="2:8" ht="15.75" thickBot="1">
      <c r="C561" s="122"/>
      <c r="D561" s="181"/>
      <c r="E561" s="173"/>
      <c r="F561" s="182"/>
      <c r="G561" s="183"/>
      <c r="H561" s="127"/>
    </row>
    <row r="562" spans="2:8">
      <c r="C562" s="180" t="s">
        <v>41</v>
      </c>
      <c r="D562" s="139" t="s">
        <v>71</v>
      </c>
      <c r="E562" s="280" t="s">
        <v>543</v>
      </c>
      <c r="F562" s="280"/>
      <c r="G562" s="280"/>
    </row>
    <row r="563" spans="2:8">
      <c r="B563" s="10" t="s">
        <v>13</v>
      </c>
      <c r="C563" s="58" t="s">
        <v>529</v>
      </c>
      <c r="E563" s="128"/>
      <c r="F563" s="128"/>
      <c r="G563" s="131"/>
    </row>
    <row r="564" spans="2:8">
      <c r="C564" s="139" t="s">
        <v>530</v>
      </c>
      <c r="E564" s="278"/>
      <c r="F564" s="278"/>
    </row>
    <row r="565" spans="2:8">
      <c r="C565" s="122"/>
      <c r="D565" t="s">
        <v>71</v>
      </c>
      <c r="E565" s="142" t="s">
        <v>531</v>
      </c>
      <c r="F565" s="141"/>
      <c r="G565" s="69"/>
    </row>
    <row r="566" spans="2:8">
      <c r="C566" s="122"/>
      <c r="D566" s="127"/>
      <c r="E566" s="279"/>
      <c r="F566" s="279"/>
      <c r="G566" s="176">
        <v>2</v>
      </c>
    </row>
    <row r="567" spans="2:8">
      <c r="C567" s="133"/>
      <c r="D567" t="s">
        <v>71</v>
      </c>
      <c r="E567" s="177" t="s">
        <v>532</v>
      </c>
      <c r="F567" s="177"/>
      <c r="G567" s="67"/>
    </row>
    <row r="568" spans="2:8">
      <c r="C568" s="133"/>
      <c r="D568" s="139" t="s">
        <v>71</v>
      </c>
      <c r="E568" s="280" t="s">
        <v>533</v>
      </c>
      <c r="F568" s="280"/>
      <c r="G568" s="280"/>
    </row>
    <row r="569" spans="2:8">
      <c r="B569" s="54"/>
      <c r="C569" s="135"/>
      <c r="E569" s="134"/>
      <c r="F569" s="134"/>
      <c r="G569" s="67"/>
    </row>
    <row r="570" spans="2:8">
      <c r="C570" s="178" t="s">
        <v>534</v>
      </c>
      <c r="E570" s="134"/>
      <c r="F570" s="134"/>
      <c r="G570" s="67"/>
    </row>
    <row r="571" spans="2:8">
      <c r="C571" s="135"/>
      <c r="D571" s="123" t="s">
        <v>71</v>
      </c>
      <c r="E571" s="281" t="s">
        <v>535</v>
      </c>
      <c r="F571" s="281"/>
      <c r="G571" s="281"/>
      <c r="H571" s="281"/>
    </row>
    <row r="572" spans="2:8">
      <c r="C572" s="133"/>
      <c r="D572" s="123" t="s">
        <v>71</v>
      </c>
      <c r="E572" s="280" t="s">
        <v>536</v>
      </c>
      <c r="F572" s="280"/>
      <c r="G572" s="280"/>
    </row>
    <row r="573" spans="2:8">
      <c r="C573" s="122"/>
      <c r="D573" s="123"/>
      <c r="E573" s="137"/>
      <c r="F573" s="70"/>
      <c r="G573" s="136"/>
      <c r="H573" s="70"/>
    </row>
    <row r="574" spans="2:8">
      <c r="C574" s="139" t="s">
        <v>537</v>
      </c>
      <c r="D574" s="123"/>
      <c r="E574" s="137"/>
      <c r="F574" s="70"/>
      <c r="G574" s="136"/>
      <c r="H574" s="70"/>
    </row>
    <row r="575" spans="2:8">
      <c r="C575" s="122"/>
      <c r="D575" s="123" t="s">
        <v>71</v>
      </c>
      <c r="E575" s="179" t="s">
        <v>538</v>
      </c>
      <c r="F575" s="70"/>
      <c r="G575" s="138"/>
      <c r="H575" s="127"/>
    </row>
    <row r="576" spans="2:8">
      <c r="D576" s="123" t="s">
        <v>71</v>
      </c>
      <c r="E576" s="58" t="s">
        <v>539</v>
      </c>
      <c r="G576" s="125"/>
    </row>
    <row r="577" spans="2:8">
      <c r="G577" s="122"/>
    </row>
    <row r="578" spans="2:8">
      <c r="C578" s="139" t="s">
        <v>540</v>
      </c>
    </row>
    <row r="579" spans="2:8">
      <c r="D579" s="123" t="s">
        <v>71</v>
      </c>
      <c r="E579" s="139" t="s">
        <v>542</v>
      </c>
    </row>
    <row r="580" spans="2:8">
      <c r="D580" s="123" t="s">
        <v>71</v>
      </c>
      <c r="E580" s="58" t="s">
        <v>541</v>
      </c>
    </row>
    <row r="581" spans="2:8" ht="15.75" thickBot="1">
      <c r="D581" s="57"/>
      <c r="E581" s="57"/>
      <c r="F581" s="57"/>
      <c r="G581" s="57"/>
    </row>
    <row r="582" spans="2:8">
      <c r="C582" s="180" t="s">
        <v>41</v>
      </c>
      <c r="D582" s="184" t="s">
        <v>71</v>
      </c>
      <c r="E582" s="282">
        <v>3394048</v>
      </c>
      <c r="F582" s="282"/>
      <c r="G582" s="282"/>
      <c r="H582" s="127"/>
    </row>
    <row r="583" spans="2:8">
      <c r="D583" s="127"/>
      <c r="E583" s="127"/>
      <c r="F583" s="127"/>
      <c r="G583" s="127"/>
      <c r="H583" s="127"/>
    </row>
    <row r="584" spans="2:8">
      <c r="B584" s="10" t="s">
        <v>27</v>
      </c>
      <c r="C584" s="139" t="s">
        <v>547</v>
      </c>
    </row>
    <row r="585" spans="2:8">
      <c r="C585" s="140" t="s">
        <v>546</v>
      </c>
    </row>
    <row r="586" spans="2:8">
      <c r="C586" s="140" t="s">
        <v>545</v>
      </c>
    </row>
    <row r="587" spans="2:8">
      <c r="C587" s="139" t="s">
        <v>544</v>
      </c>
    </row>
    <row r="593" spans="1:8" ht="18.75">
      <c r="A593" s="274" t="s">
        <v>517</v>
      </c>
      <c r="B593" s="274"/>
      <c r="C593" s="274"/>
      <c r="D593" s="274"/>
      <c r="E593" s="274"/>
      <c r="F593" s="274"/>
      <c r="G593" s="274"/>
      <c r="H593" s="274"/>
    </row>
    <row r="594" spans="1:8" ht="15.75">
      <c r="A594" s="275" t="s">
        <v>549</v>
      </c>
      <c r="B594" s="275"/>
      <c r="C594" s="275"/>
      <c r="D594" s="275"/>
      <c r="E594" s="275"/>
      <c r="F594" s="275"/>
      <c r="G594" s="275"/>
      <c r="H594" s="275"/>
    </row>
    <row r="595" spans="1:8" ht="15.75">
      <c r="A595" s="275"/>
      <c r="B595" s="275"/>
      <c r="C595" s="275"/>
      <c r="D595" s="275"/>
      <c r="E595" s="275"/>
      <c r="F595" s="275"/>
      <c r="G595" s="275"/>
      <c r="H595" s="275"/>
    </row>
    <row r="596" spans="1:8">
      <c r="B596" s="10"/>
      <c r="C596" s="58"/>
      <c r="E596" s="283"/>
      <c r="F596" s="283"/>
    </row>
    <row r="597" spans="1:8">
      <c r="C597" s="139"/>
      <c r="E597" s="284"/>
      <c r="F597" s="273"/>
      <c r="G597" s="273"/>
    </row>
    <row r="598" spans="1:8">
      <c r="C598" s="140" t="s">
        <v>550</v>
      </c>
      <c r="D598" t="s">
        <v>71</v>
      </c>
      <c r="E598" s="285">
        <v>381780</v>
      </c>
      <c r="F598" s="285"/>
      <c r="G598" s="285"/>
      <c r="H598" s="66"/>
    </row>
    <row r="599" spans="1:8">
      <c r="C599" s="140" t="s">
        <v>551</v>
      </c>
      <c r="D599" t="s">
        <v>71</v>
      </c>
      <c r="E599" s="285">
        <v>763560</v>
      </c>
      <c r="F599" s="285"/>
      <c r="G599" s="285"/>
    </row>
    <row r="600" spans="1:8">
      <c r="C600" s="140" t="s">
        <v>552</v>
      </c>
      <c r="D600" t="s">
        <v>71</v>
      </c>
      <c r="E600" s="285">
        <v>350000</v>
      </c>
      <c r="F600" s="285"/>
      <c r="G600" s="285"/>
    </row>
    <row r="601" spans="1:8">
      <c r="C601" s="139"/>
      <c r="E601" s="172"/>
      <c r="F601" s="128"/>
      <c r="G601" s="175"/>
    </row>
    <row r="602" spans="1:8" ht="18.75">
      <c r="A602" s="274" t="s">
        <v>517</v>
      </c>
      <c r="B602" s="274"/>
      <c r="C602" s="274"/>
      <c r="D602" s="274"/>
      <c r="E602" s="274"/>
      <c r="F602" s="274"/>
      <c r="G602" s="274"/>
      <c r="H602" s="274"/>
    </row>
    <row r="603" spans="1:8" ht="15.75">
      <c r="A603" s="275" t="s">
        <v>548</v>
      </c>
      <c r="B603" s="275"/>
      <c r="C603" s="275"/>
      <c r="D603" s="275"/>
      <c r="E603" s="275"/>
      <c r="F603" s="275"/>
      <c r="G603" s="275"/>
      <c r="H603" s="275"/>
    </row>
    <row r="604" spans="1:8">
      <c r="C604" s="122"/>
      <c r="E604" s="172"/>
      <c r="F604" s="128"/>
      <c r="G604" s="175"/>
    </row>
    <row r="605" spans="1:8">
      <c r="C605" s="139" t="s">
        <v>553</v>
      </c>
      <c r="E605" s="172"/>
      <c r="F605" s="128"/>
      <c r="G605" s="175"/>
    </row>
    <row r="606" spans="1:8">
      <c r="C606" s="140" t="s">
        <v>554</v>
      </c>
      <c r="D606" s="139" t="s">
        <v>71</v>
      </c>
      <c r="E606" s="174"/>
      <c r="F606" s="128"/>
      <c r="G606" s="175"/>
    </row>
    <row r="607" spans="1:8">
      <c r="C607" s="139" t="s">
        <v>556</v>
      </c>
      <c r="D607" s="139" t="s">
        <v>71</v>
      </c>
      <c r="E607" s="172" t="s">
        <v>555</v>
      </c>
      <c r="F607" s="128"/>
      <c r="G607" s="131"/>
    </row>
    <row r="608" spans="1:8">
      <c r="C608" s="139" t="s">
        <v>557</v>
      </c>
      <c r="D608" s="184"/>
      <c r="E608" s="185"/>
      <c r="F608" s="186"/>
      <c r="G608" s="187"/>
      <c r="H608" s="127"/>
    </row>
    <row r="609" spans="2:8">
      <c r="C609" s="180"/>
      <c r="D609" s="139"/>
      <c r="E609" s="280"/>
      <c r="F609" s="280"/>
      <c r="G609" s="280"/>
    </row>
    <row r="610" spans="2:8">
      <c r="B610" s="10"/>
      <c r="C610" s="58"/>
      <c r="E610" s="128"/>
      <c r="F610" s="128"/>
      <c r="G610" s="131"/>
    </row>
    <row r="611" spans="2:8">
      <c r="C611" s="139" t="s">
        <v>558</v>
      </c>
      <c r="E611" s="278"/>
      <c r="F611" s="278"/>
    </row>
    <row r="612" spans="2:8">
      <c r="C612" s="139" t="s">
        <v>559</v>
      </c>
      <c r="D612" t="s">
        <v>71</v>
      </c>
      <c r="E612" s="142" t="s">
        <v>531</v>
      </c>
      <c r="F612" s="141"/>
      <c r="G612" s="69"/>
    </row>
    <row r="613" spans="2:8">
      <c r="C613" s="122"/>
      <c r="D613" s="127"/>
      <c r="E613" s="279"/>
      <c r="F613" s="279"/>
      <c r="G613" s="176">
        <v>2</v>
      </c>
    </row>
    <row r="614" spans="2:8">
      <c r="C614" s="133"/>
      <c r="D614" t="s">
        <v>71</v>
      </c>
      <c r="E614" s="177" t="s">
        <v>532</v>
      </c>
      <c r="F614" s="177"/>
      <c r="G614" s="67"/>
    </row>
    <row r="615" spans="2:8">
      <c r="C615" s="133"/>
      <c r="D615" s="139" t="s">
        <v>71</v>
      </c>
      <c r="E615" s="280" t="s">
        <v>533</v>
      </c>
      <c r="F615" s="280"/>
      <c r="G615" s="280"/>
    </row>
    <row r="616" spans="2:8">
      <c r="B616" s="54"/>
      <c r="C616" s="135"/>
      <c r="E616" s="134"/>
      <c r="F616" s="134"/>
      <c r="G616" s="67"/>
    </row>
    <row r="617" spans="2:8">
      <c r="C617" s="178" t="s">
        <v>534</v>
      </c>
      <c r="E617" s="134"/>
      <c r="F617" s="134"/>
      <c r="G617" s="67"/>
    </row>
    <row r="618" spans="2:8">
      <c r="C618" s="135"/>
      <c r="D618" s="123" t="s">
        <v>71</v>
      </c>
      <c r="E618" s="281" t="s">
        <v>535</v>
      </c>
      <c r="F618" s="281"/>
      <c r="G618" s="281"/>
      <c r="H618" s="281"/>
    </row>
    <row r="619" spans="2:8">
      <c r="C619" s="133"/>
      <c r="D619" s="123" t="s">
        <v>71</v>
      </c>
      <c r="E619" s="280" t="s">
        <v>536</v>
      </c>
      <c r="F619" s="280"/>
      <c r="G619" s="280"/>
    </row>
    <row r="620" spans="2:8">
      <c r="C620" s="122"/>
      <c r="D620" s="123"/>
      <c r="E620" s="137"/>
      <c r="F620" s="70"/>
      <c r="G620" s="136"/>
      <c r="H620" s="70"/>
    </row>
    <row r="621" spans="2:8">
      <c r="C621" s="139" t="s">
        <v>537</v>
      </c>
      <c r="D621" s="123"/>
      <c r="E621" s="137"/>
      <c r="F621" s="70"/>
      <c r="G621" s="136"/>
      <c r="H621" s="70"/>
    </row>
    <row r="622" spans="2:8">
      <c r="C622" s="122"/>
      <c r="D622" s="123" t="s">
        <v>71</v>
      </c>
      <c r="E622" s="179" t="s">
        <v>538</v>
      </c>
      <c r="F622" s="70"/>
      <c r="G622" s="138"/>
      <c r="H622" s="127"/>
    </row>
    <row r="623" spans="2:8">
      <c r="D623" s="123" t="s">
        <v>71</v>
      </c>
      <c r="E623" s="58" t="s">
        <v>539</v>
      </c>
      <c r="G623" s="125"/>
    </row>
    <row r="624" spans="2:8">
      <c r="G624" s="122"/>
    </row>
    <row r="625" spans="1:8">
      <c r="C625" s="139" t="s">
        <v>540</v>
      </c>
    </row>
    <row r="626" spans="1:8">
      <c r="D626" s="123" t="s">
        <v>71</v>
      </c>
      <c r="E626" s="139" t="s">
        <v>542</v>
      </c>
    </row>
    <row r="627" spans="1:8">
      <c r="D627" s="123" t="s">
        <v>71</v>
      </c>
      <c r="E627" s="58" t="s">
        <v>541</v>
      </c>
    </row>
    <row r="628" spans="1:8" ht="15.75" thickBot="1">
      <c r="D628" s="57"/>
      <c r="E628" s="57"/>
      <c r="F628" s="57"/>
      <c r="G628" s="57"/>
    </row>
    <row r="629" spans="1:8">
      <c r="C629" s="180" t="s">
        <v>41</v>
      </c>
      <c r="D629" s="184" t="s">
        <v>71</v>
      </c>
      <c r="E629" s="282">
        <v>3394048</v>
      </c>
      <c r="F629" s="282"/>
      <c r="G629" s="282"/>
      <c r="H629" s="127"/>
    </row>
    <row r="630" spans="1:8">
      <c r="D630" s="127"/>
      <c r="E630" s="127"/>
      <c r="F630" s="127"/>
      <c r="G630" s="127"/>
      <c r="H630" s="127"/>
    </row>
    <row r="631" spans="1:8">
      <c r="B631" s="10" t="s">
        <v>27</v>
      </c>
      <c r="C631" s="139" t="s">
        <v>547</v>
      </c>
    </row>
    <row r="632" spans="1:8">
      <c r="C632" s="140" t="s">
        <v>546</v>
      </c>
    </row>
    <row r="633" spans="1:8">
      <c r="C633" s="140" t="s">
        <v>545</v>
      </c>
    </row>
    <row r="634" spans="1:8">
      <c r="C634" s="139" t="s">
        <v>544</v>
      </c>
    </row>
    <row r="638" spans="1:8" ht="18.75">
      <c r="A638" s="274" t="s">
        <v>517</v>
      </c>
      <c r="B638" s="274"/>
      <c r="C638" s="274"/>
      <c r="D638" s="274"/>
      <c r="E638" s="274"/>
      <c r="F638" s="274"/>
      <c r="G638" s="274"/>
      <c r="H638" s="274"/>
    </row>
    <row r="639" spans="1:8" ht="15.75">
      <c r="A639" s="275" t="s">
        <v>560</v>
      </c>
      <c r="B639" s="275"/>
      <c r="C639" s="275"/>
      <c r="D639" s="275"/>
      <c r="E639" s="275"/>
      <c r="F639" s="275"/>
      <c r="G639" s="275"/>
      <c r="H639" s="275"/>
    </row>
    <row r="640" spans="1:8" ht="15.75">
      <c r="A640" s="275" t="s">
        <v>45</v>
      </c>
      <c r="B640" s="275"/>
      <c r="C640" s="275"/>
      <c r="D640" s="275"/>
      <c r="E640" s="275"/>
      <c r="F640" s="275"/>
      <c r="G640" s="275"/>
      <c r="H640" s="275"/>
    </row>
    <row r="642" spans="2:8">
      <c r="B642" s="10" t="s">
        <v>9</v>
      </c>
      <c r="C642" s="58" t="s">
        <v>561</v>
      </c>
      <c r="E642" s="283"/>
      <c r="F642" s="283"/>
    </row>
    <row r="643" spans="2:8">
      <c r="C643" s="140" t="s">
        <v>562</v>
      </c>
      <c r="D643" t="s">
        <v>71</v>
      </c>
      <c r="E643" s="310" t="s">
        <v>563</v>
      </c>
      <c r="F643" s="273"/>
      <c r="G643" s="273"/>
    </row>
    <row r="644" spans="2:8">
      <c r="C644" s="122"/>
      <c r="D644" t="s">
        <v>71</v>
      </c>
      <c r="E644" s="174" t="s">
        <v>564</v>
      </c>
      <c r="F644" s="128"/>
      <c r="G644" s="67"/>
      <c r="H644" s="66"/>
    </row>
    <row r="645" spans="2:8">
      <c r="C645" s="122"/>
      <c r="D645" t="s">
        <v>71</v>
      </c>
      <c r="E645" s="172" t="s">
        <v>565</v>
      </c>
      <c r="F645" s="128"/>
      <c r="G645" s="175"/>
    </row>
    <row r="646" spans="2:8">
      <c r="C646" s="122"/>
      <c r="E646" s="172"/>
      <c r="F646" s="128"/>
      <c r="G646" s="175"/>
    </row>
    <row r="647" spans="2:8">
      <c r="C647" s="140" t="s">
        <v>566</v>
      </c>
      <c r="D647" t="s">
        <v>71</v>
      </c>
      <c r="E647" s="174" t="s">
        <v>567</v>
      </c>
      <c r="F647" s="128"/>
      <c r="G647" s="175"/>
    </row>
    <row r="648" spans="2:8">
      <c r="C648" s="122"/>
      <c r="D648" s="139" t="s">
        <v>71</v>
      </c>
      <c r="E648" s="172" t="s">
        <v>568</v>
      </c>
      <c r="F648" s="128"/>
      <c r="G648" s="175"/>
    </row>
    <row r="649" spans="2:8">
      <c r="C649" s="122"/>
      <c r="E649" s="172"/>
      <c r="F649" s="128"/>
      <c r="G649" s="175"/>
    </row>
    <row r="650" spans="2:8">
      <c r="C650" s="140" t="s">
        <v>599</v>
      </c>
      <c r="D650" s="139" t="s">
        <v>71</v>
      </c>
      <c r="E650" s="174" t="s">
        <v>600</v>
      </c>
      <c r="F650" s="128"/>
      <c r="G650" s="175"/>
    </row>
    <row r="651" spans="2:8">
      <c r="C651" s="122"/>
      <c r="D651" s="139" t="s">
        <v>71</v>
      </c>
      <c r="E651" s="172" t="s">
        <v>569</v>
      </c>
      <c r="F651" s="128"/>
      <c r="G651" s="131"/>
    </row>
    <row r="652" spans="2:8">
      <c r="C652" s="122"/>
      <c r="D652" s="139"/>
      <c r="E652" s="172"/>
      <c r="F652" s="128"/>
      <c r="G652" s="131"/>
    </row>
    <row r="653" spans="2:8">
      <c r="C653" s="140" t="s">
        <v>570</v>
      </c>
      <c r="D653" s="139" t="s">
        <v>71</v>
      </c>
      <c r="E653" s="174" t="s">
        <v>601</v>
      </c>
      <c r="F653" s="128"/>
      <c r="G653" s="175"/>
    </row>
    <row r="654" spans="2:8">
      <c r="C654" s="122"/>
      <c r="D654" s="139" t="s">
        <v>71</v>
      </c>
      <c r="E654" s="172" t="s">
        <v>571</v>
      </c>
      <c r="F654" s="128"/>
      <c r="G654" s="131"/>
    </row>
    <row r="655" spans="2:8">
      <c r="C655" s="122"/>
      <c r="D655" s="139"/>
      <c r="E655" s="172"/>
      <c r="F655" s="128"/>
      <c r="G655" s="131"/>
    </row>
    <row r="656" spans="2:8">
      <c r="C656" s="140" t="s">
        <v>598</v>
      </c>
      <c r="D656" s="139" t="s">
        <v>71</v>
      </c>
      <c r="E656" s="174" t="s">
        <v>602</v>
      </c>
      <c r="F656" s="128"/>
      <c r="G656" s="175"/>
    </row>
    <row r="657" spans="2:10">
      <c r="C657" s="122"/>
      <c r="D657" s="139" t="s">
        <v>71</v>
      </c>
      <c r="E657" s="172" t="s">
        <v>572</v>
      </c>
      <c r="F657" s="128"/>
      <c r="G657" s="131"/>
    </row>
    <row r="658" spans="2:10">
      <c r="C658" s="122"/>
      <c r="D658" s="139"/>
      <c r="E658" s="172"/>
      <c r="F658" s="128"/>
      <c r="G658" s="131"/>
    </row>
    <row r="659" spans="2:10">
      <c r="C659" s="140" t="s">
        <v>573</v>
      </c>
      <c r="D659" s="139" t="s">
        <v>71</v>
      </c>
      <c r="E659" s="174" t="s">
        <v>575</v>
      </c>
      <c r="F659" s="128"/>
      <c r="G659" s="175"/>
    </row>
    <row r="660" spans="2:10">
      <c r="C660" s="139" t="s">
        <v>574</v>
      </c>
      <c r="D660" s="139" t="s">
        <v>71</v>
      </c>
      <c r="E660" s="172" t="s">
        <v>576</v>
      </c>
      <c r="F660" s="128"/>
      <c r="G660" s="131"/>
    </row>
    <row r="661" spans="2:10" ht="15.75" thickBot="1">
      <c r="C661" s="122"/>
      <c r="D661" s="139"/>
      <c r="E661" s="172"/>
      <c r="F661" s="128"/>
      <c r="G661" s="131"/>
      <c r="J661" s="57"/>
    </row>
    <row r="662" spans="2:10">
      <c r="C662" s="140" t="s">
        <v>577</v>
      </c>
      <c r="D662" s="139" t="s">
        <v>71</v>
      </c>
      <c r="E662" s="174" t="s">
        <v>578</v>
      </c>
      <c r="F662" s="128"/>
      <c r="G662" s="175"/>
    </row>
    <row r="663" spans="2:10">
      <c r="C663" s="139"/>
      <c r="D663" s="139" t="s">
        <v>71</v>
      </c>
      <c r="E663" s="172" t="s">
        <v>579</v>
      </c>
      <c r="F663" s="128"/>
      <c r="G663" s="131"/>
    </row>
    <row r="664" spans="2:10">
      <c r="C664" s="139"/>
      <c r="D664" s="139"/>
      <c r="E664" s="172"/>
      <c r="F664" s="128"/>
      <c r="G664" s="131"/>
    </row>
    <row r="665" spans="2:10">
      <c r="C665" s="140" t="s">
        <v>580</v>
      </c>
      <c r="D665" s="139" t="s">
        <v>71</v>
      </c>
      <c r="E665" s="174" t="s">
        <v>581</v>
      </c>
      <c r="F665" s="128"/>
      <c r="G665" s="175"/>
    </row>
    <row r="666" spans="2:10">
      <c r="C666" s="139"/>
      <c r="D666" s="139" t="s">
        <v>71</v>
      </c>
      <c r="E666" s="172" t="s">
        <v>582</v>
      </c>
      <c r="F666" s="128"/>
      <c r="G666" s="131"/>
    </row>
    <row r="667" spans="2:10" ht="15.75" thickBot="1">
      <c r="C667" s="139"/>
      <c r="D667" s="181"/>
      <c r="E667" s="173"/>
      <c r="F667" s="182"/>
      <c r="G667" s="183"/>
      <c r="H667" s="57"/>
    </row>
    <row r="668" spans="2:10">
      <c r="C668" s="143" t="s">
        <v>584</v>
      </c>
      <c r="D668" s="188" t="s">
        <v>71</v>
      </c>
      <c r="E668" s="172" t="s">
        <v>583</v>
      </c>
      <c r="F668" s="128"/>
      <c r="G668" s="131"/>
    </row>
    <row r="669" spans="2:10">
      <c r="C669" s="143" t="s">
        <v>585</v>
      </c>
      <c r="D669" s="188" t="s">
        <v>71</v>
      </c>
      <c r="E669" s="172" t="s">
        <v>586</v>
      </c>
      <c r="F669" s="128"/>
      <c r="G669" s="131"/>
    </row>
    <row r="670" spans="2:10">
      <c r="C670" s="122"/>
      <c r="D670" s="139"/>
      <c r="E670" s="172"/>
      <c r="F670" s="128"/>
      <c r="G670" s="131"/>
    </row>
    <row r="671" spans="2:10">
      <c r="C671" s="122"/>
      <c r="D671" s="139"/>
      <c r="E671" s="172"/>
      <c r="F671" s="128"/>
      <c r="G671" s="131"/>
    </row>
    <row r="672" spans="2:10">
      <c r="B672" s="10" t="s">
        <v>13</v>
      </c>
      <c r="C672" s="58" t="s">
        <v>159</v>
      </c>
      <c r="E672" s="128"/>
      <c r="F672" s="128"/>
      <c r="G672" s="131"/>
    </row>
    <row r="673" spans="2:8">
      <c r="C673" s="140" t="s">
        <v>587</v>
      </c>
      <c r="D673" t="s">
        <v>71</v>
      </c>
      <c r="E673" s="142" t="s">
        <v>589</v>
      </c>
      <c r="F673" s="141"/>
      <c r="G673" s="69"/>
    </row>
    <row r="674" spans="2:8">
      <c r="C674" s="122"/>
      <c r="D674" s="139" t="s">
        <v>71</v>
      </c>
      <c r="E674" s="280" t="s">
        <v>588</v>
      </c>
      <c r="F674" s="280"/>
      <c r="G674" s="280"/>
    </row>
    <row r="675" spans="2:8">
      <c r="B675" s="54"/>
      <c r="C675" s="135"/>
      <c r="E675" s="134"/>
      <c r="F675" s="134"/>
      <c r="G675" s="67"/>
    </row>
    <row r="676" spans="2:8">
      <c r="C676" s="140" t="s">
        <v>590</v>
      </c>
      <c r="D676" s="123" t="s">
        <v>71</v>
      </c>
      <c r="E676" s="281" t="s">
        <v>592</v>
      </c>
      <c r="F676" s="281"/>
      <c r="G676" s="281"/>
      <c r="H676" s="281"/>
    </row>
    <row r="677" spans="2:8">
      <c r="C677" s="178" t="s">
        <v>591</v>
      </c>
      <c r="D677" s="123" t="s">
        <v>71</v>
      </c>
      <c r="E677" s="281" t="s">
        <v>593</v>
      </c>
      <c r="F677" s="281"/>
      <c r="G677" s="281"/>
      <c r="H677" s="281"/>
    </row>
    <row r="678" spans="2:8">
      <c r="C678" s="143" t="s">
        <v>595</v>
      </c>
      <c r="D678" s="123" t="s">
        <v>71</v>
      </c>
      <c r="E678" s="280" t="s">
        <v>594</v>
      </c>
      <c r="F678" s="280"/>
      <c r="G678" s="280"/>
    </row>
    <row r="679" spans="2:8" ht="15.75" thickBot="1">
      <c r="D679" s="57"/>
      <c r="E679" s="57"/>
      <c r="F679" s="57"/>
      <c r="G679" s="57"/>
      <c r="H679" s="57"/>
    </row>
    <row r="680" spans="2:8">
      <c r="C680" s="143" t="s">
        <v>596</v>
      </c>
      <c r="D680" s="123" t="s">
        <v>71</v>
      </c>
      <c r="E680" s="280" t="s">
        <v>597</v>
      </c>
      <c r="F680" s="280"/>
      <c r="G680" s="280"/>
    </row>
    <row r="684" spans="2:8">
      <c r="C684" s="63" t="s">
        <v>603</v>
      </c>
    </row>
    <row r="685" spans="2:8">
      <c r="C685" s="139" t="s">
        <v>608</v>
      </c>
    </row>
    <row r="686" spans="2:8">
      <c r="C686" s="139" t="s">
        <v>609</v>
      </c>
    </row>
    <row r="687" spans="2:8">
      <c r="C687" s="139" t="s">
        <v>611</v>
      </c>
      <c r="D687" s="139" t="s">
        <v>71</v>
      </c>
      <c r="E687" s="139" t="s">
        <v>604</v>
      </c>
    </row>
    <row r="688" spans="2:8">
      <c r="E688" s="139" t="s">
        <v>605</v>
      </c>
      <c r="F688" s="54">
        <v>2</v>
      </c>
      <c r="G688" s="139" t="s">
        <v>606</v>
      </c>
    </row>
    <row r="689" spans="1:9">
      <c r="D689" s="139" t="s">
        <v>71</v>
      </c>
      <c r="E689" s="58" t="s">
        <v>607</v>
      </c>
    </row>
    <row r="691" spans="1:9">
      <c r="C691" s="139" t="s">
        <v>610</v>
      </c>
      <c r="D691" s="139" t="s">
        <v>71</v>
      </c>
      <c r="E691" s="139" t="s">
        <v>613</v>
      </c>
    </row>
    <row r="692" spans="1:9">
      <c r="G692" s="139" t="s">
        <v>612</v>
      </c>
    </row>
    <row r="694" spans="1:9">
      <c r="C694" s="139" t="s">
        <v>616</v>
      </c>
      <c r="D694" s="139" t="s">
        <v>71</v>
      </c>
      <c r="E694" s="139" t="s">
        <v>615</v>
      </c>
    </row>
    <row r="695" spans="1:9">
      <c r="C695" s="139" t="s">
        <v>617</v>
      </c>
      <c r="D695" s="139"/>
    </row>
    <row r="697" spans="1:9" ht="15.75" thickBot="1">
      <c r="C697" s="139" t="s">
        <v>614</v>
      </c>
      <c r="D697" s="181" t="s">
        <v>71</v>
      </c>
      <c r="E697" s="181" t="s">
        <v>618</v>
      </c>
      <c r="F697" s="181"/>
      <c r="G697" s="181"/>
      <c r="H697" s="181"/>
      <c r="I697" s="181"/>
    </row>
    <row r="698" spans="1:9">
      <c r="D698" s="139"/>
      <c r="E698" s="58"/>
    </row>
    <row r="699" spans="1:9">
      <c r="C699" s="180" t="s">
        <v>620</v>
      </c>
      <c r="D699" s="139" t="s">
        <v>71</v>
      </c>
      <c r="E699" s="58" t="s">
        <v>619</v>
      </c>
    </row>
    <row r="703" spans="1:9" ht="18.75">
      <c r="A703" s="274" t="s">
        <v>517</v>
      </c>
      <c r="B703" s="274"/>
      <c r="C703" s="274"/>
      <c r="D703" s="274"/>
      <c r="E703" s="274"/>
      <c r="F703" s="274"/>
      <c r="G703" s="274"/>
      <c r="H703" s="274"/>
    </row>
    <row r="704" spans="1:9" ht="15.75">
      <c r="A704" s="275" t="s">
        <v>644</v>
      </c>
      <c r="B704" s="275"/>
      <c r="C704" s="275"/>
      <c r="D704" s="275"/>
      <c r="E704" s="275"/>
      <c r="F704" s="275"/>
      <c r="G704" s="275"/>
      <c r="H704" s="275"/>
    </row>
    <row r="705" spans="1:8" ht="15.75">
      <c r="A705" s="275" t="s">
        <v>653</v>
      </c>
      <c r="B705" s="275"/>
      <c r="C705" s="275"/>
      <c r="D705" s="275"/>
      <c r="E705" s="275"/>
      <c r="F705" s="275"/>
      <c r="G705" s="275"/>
      <c r="H705" s="275"/>
    </row>
    <row r="708" spans="1:8">
      <c r="B708">
        <v>1</v>
      </c>
      <c r="C708" s="140" t="s">
        <v>645</v>
      </c>
      <c r="D708" s="139" t="s">
        <v>71</v>
      </c>
      <c r="E708" s="270">
        <v>600000</v>
      </c>
      <c r="F708" s="270"/>
    </row>
    <row r="709" spans="1:8">
      <c r="C709" s="140" t="s">
        <v>646</v>
      </c>
      <c r="D709" s="139" t="s">
        <v>71</v>
      </c>
      <c r="E709" s="203" t="s">
        <v>651</v>
      </c>
      <c r="F709" s="202"/>
      <c r="G709" s="66"/>
    </row>
    <row r="710" spans="1:8">
      <c r="C710" s="143"/>
      <c r="D710" s="139" t="s">
        <v>71</v>
      </c>
      <c r="E710" s="270">
        <v>150000</v>
      </c>
      <c r="F710" s="270"/>
    </row>
    <row r="711" spans="1:8">
      <c r="C711" s="143" t="s">
        <v>647</v>
      </c>
      <c r="D711" s="139" t="s">
        <v>71</v>
      </c>
      <c r="E711" s="139" t="s">
        <v>652</v>
      </c>
    </row>
    <row r="712" spans="1:8">
      <c r="D712" s="139" t="s">
        <v>71</v>
      </c>
      <c r="E712" s="266">
        <v>750000</v>
      </c>
      <c r="F712" s="266"/>
    </row>
    <row r="713" spans="1:8">
      <c r="C713" s="143"/>
      <c r="D713" s="139"/>
      <c r="E713" s="266"/>
      <c r="F713" s="266"/>
    </row>
    <row r="715" spans="1:8">
      <c r="B715">
        <v>2</v>
      </c>
      <c r="C715" s="140" t="s">
        <v>648</v>
      </c>
      <c r="D715" s="139" t="s">
        <v>71</v>
      </c>
      <c r="E715" s="270">
        <v>775000</v>
      </c>
      <c r="F715" s="270"/>
    </row>
    <row r="716" spans="1:8">
      <c r="C716" s="140" t="s">
        <v>646</v>
      </c>
      <c r="D716" s="139" t="s">
        <v>71</v>
      </c>
      <c r="E716" s="203" t="s">
        <v>649</v>
      </c>
      <c r="F716" s="202"/>
    </row>
    <row r="717" spans="1:8">
      <c r="C717" s="143"/>
      <c r="D717" s="139" t="s">
        <v>71</v>
      </c>
      <c r="E717" s="270">
        <v>193750</v>
      </c>
      <c r="F717" s="270"/>
    </row>
    <row r="718" spans="1:8">
      <c r="C718" s="143" t="s">
        <v>647</v>
      </c>
      <c r="D718" s="139" t="s">
        <v>71</v>
      </c>
      <c r="E718" s="139" t="s">
        <v>650</v>
      </c>
    </row>
    <row r="719" spans="1:8">
      <c r="D719" s="139" t="s">
        <v>71</v>
      </c>
      <c r="E719" s="270">
        <v>968750</v>
      </c>
      <c r="F719" s="270"/>
    </row>
    <row r="720" spans="1:8">
      <c r="C720" s="143" t="s">
        <v>18</v>
      </c>
      <c r="D720" s="139" t="s">
        <v>71</v>
      </c>
      <c r="E720" s="266">
        <v>975000</v>
      </c>
      <c r="F720" s="266"/>
    </row>
    <row r="728" spans="1:8" ht="18.75">
      <c r="A728" s="274" t="s">
        <v>517</v>
      </c>
      <c r="B728" s="274"/>
      <c r="C728" s="274"/>
      <c r="D728" s="274"/>
      <c r="E728" s="274"/>
      <c r="F728" s="274"/>
      <c r="G728" s="274"/>
      <c r="H728" s="274"/>
    </row>
    <row r="729" spans="1:8" ht="15.75">
      <c r="A729" s="275" t="s">
        <v>677</v>
      </c>
      <c r="B729" s="275"/>
      <c r="C729" s="275"/>
      <c r="D729" s="275"/>
      <c r="E729" s="275"/>
      <c r="F729" s="275"/>
      <c r="G729" s="275"/>
      <c r="H729" s="275"/>
    </row>
    <row r="730" spans="1:8" ht="15.75">
      <c r="A730" s="275" t="s">
        <v>678</v>
      </c>
      <c r="B730" s="275"/>
      <c r="C730" s="275"/>
      <c r="D730" s="275"/>
      <c r="E730" s="275"/>
      <c r="F730" s="275"/>
      <c r="G730" s="275"/>
      <c r="H730" s="275"/>
    </row>
    <row r="733" spans="1:8">
      <c r="B733">
        <v>1</v>
      </c>
      <c r="C733" s="140" t="s">
        <v>679</v>
      </c>
      <c r="D733" s="139"/>
      <c r="E733" s="270"/>
      <c r="F733" s="270"/>
    </row>
    <row r="734" spans="1:8">
      <c r="C734" s="140" t="s">
        <v>680</v>
      </c>
      <c r="D734" s="139" t="s">
        <v>71</v>
      </c>
      <c r="E734" s="203" t="s">
        <v>681</v>
      </c>
      <c r="F734" s="202"/>
      <c r="G734" s="66"/>
    </row>
    <row r="735" spans="1:8">
      <c r="C735" s="143"/>
      <c r="D735" s="139" t="s">
        <v>71</v>
      </c>
      <c r="E735" s="271" t="s">
        <v>682</v>
      </c>
      <c r="F735" s="270"/>
    </row>
    <row r="736" spans="1:8">
      <c r="C736" s="140" t="s">
        <v>683</v>
      </c>
      <c r="D736" s="139" t="s">
        <v>71</v>
      </c>
      <c r="E736" s="139" t="s">
        <v>684</v>
      </c>
    </row>
    <row r="737" spans="2:6">
      <c r="D737" s="139" t="s">
        <v>71</v>
      </c>
      <c r="E737" s="271" t="s">
        <v>685</v>
      </c>
      <c r="F737" s="271"/>
    </row>
    <row r="738" spans="2:6">
      <c r="C738" s="140" t="s">
        <v>696</v>
      </c>
      <c r="D738" s="139" t="s">
        <v>71</v>
      </c>
      <c r="E738" s="206" t="s">
        <v>686</v>
      </c>
      <c r="F738" s="205"/>
    </row>
    <row r="739" spans="2:6">
      <c r="C739" s="140"/>
      <c r="D739" s="139" t="s">
        <v>71</v>
      </c>
      <c r="E739" s="206" t="s">
        <v>687</v>
      </c>
      <c r="F739" s="205"/>
    </row>
    <row r="740" spans="2:6">
      <c r="C740" s="139" t="s">
        <v>688</v>
      </c>
      <c r="D740" s="139" t="s">
        <v>71</v>
      </c>
      <c r="E740" s="206" t="s">
        <v>689</v>
      </c>
      <c r="F740" s="205"/>
    </row>
    <row r="741" spans="2:6">
      <c r="C741" s="140"/>
      <c r="D741" s="139" t="s">
        <v>71</v>
      </c>
      <c r="E741" s="266">
        <v>807765</v>
      </c>
      <c r="F741" s="266"/>
    </row>
    <row r="742" spans="2:6">
      <c r="C742" s="140"/>
      <c r="D742" s="139"/>
      <c r="E742" s="205"/>
      <c r="F742" s="205"/>
    </row>
    <row r="743" spans="2:6">
      <c r="B743">
        <v>2</v>
      </c>
      <c r="C743" s="140" t="s">
        <v>690</v>
      </c>
      <c r="D743" s="139"/>
      <c r="E743" s="270"/>
      <c r="F743" s="270"/>
    </row>
    <row r="744" spans="2:6">
      <c r="C744" s="140" t="s">
        <v>680</v>
      </c>
      <c r="D744" s="139" t="s">
        <v>71</v>
      </c>
      <c r="E744" s="203" t="s">
        <v>691</v>
      </c>
      <c r="F744" s="202"/>
    </row>
    <row r="745" spans="2:6">
      <c r="C745" s="143"/>
      <c r="D745" s="139" t="s">
        <v>71</v>
      </c>
      <c r="E745" s="271" t="s">
        <v>692</v>
      </c>
      <c r="F745" s="270"/>
    </row>
    <row r="746" spans="2:6">
      <c r="C746" s="140" t="s">
        <v>683</v>
      </c>
      <c r="D746" s="139" t="s">
        <v>71</v>
      </c>
      <c r="E746" s="139" t="s">
        <v>693</v>
      </c>
    </row>
    <row r="747" spans="2:6">
      <c r="D747" s="139" t="s">
        <v>71</v>
      </c>
      <c r="E747" s="271" t="s">
        <v>694</v>
      </c>
      <c r="F747" s="271"/>
    </row>
    <row r="748" spans="2:6">
      <c r="C748" s="140" t="s">
        <v>695</v>
      </c>
      <c r="D748" s="139" t="s">
        <v>71</v>
      </c>
      <c r="E748" s="206" t="s">
        <v>697</v>
      </c>
      <c r="F748" s="205"/>
    </row>
    <row r="749" spans="2:6">
      <c r="C749" s="140"/>
      <c r="D749" s="139" t="s">
        <v>71</v>
      </c>
      <c r="E749" s="206" t="s">
        <v>698</v>
      </c>
      <c r="F749" s="205"/>
    </row>
    <row r="750" spans="2:6">
      <c r="C750" s="139" t="s">
        <v>700</v>
      </c>
      <c r="D750" s="139" t="s">
        <v>71</v>
      </c>
      <c r="E750" s="206" t="s">
        <v>699</v>
      </c>
      <c r="F750" s="205"/>
    </row>
    <row r="751" spans="2:6">
      <c r="D751" s="139" t="s">
        <v>71</v>
      </c>
      <c r="E751" s="266">
        <v>908735</v>
      </c>
      <c r="F751" s="266"/>
    </row>
    <row r="755" spans="1:8" ht="18.75">
      <c r="A755" s="274" t="s">
        <v>517</v>
      </c>
      <c r="B755" s="274"/>
      <c r="C755" s="274"/>
      <c r="D755" s="274"/>
      <c r="E755" s="274"/>
      <c r="F755" s="274"/>
      <c r="G755" s="274"/>
      <c r="H755" s="274"/>
    </row>
    <row r="756" spans="1:8" ht="15.75">
      <c r="A756" s="275" t="s">
        <v>712</v>
      </c>
      <c r="B756" s="275"/>
      <c r="C756" s="275"/>
      <c r="D756" s="275"/>
      <c r="E756" s="275"/>
      <c r="F756" s="275"/>
      <c r="G756" s="275"/>
      <c r="H756" s="275"/>
    </row>
    <row r="757" spans="1:8" ht="15.75">
      <c r="A757" s="275" t="s">
        <v>713</v>
      </c>
      <c r="B757" s="275"/>
      <c r="C757" s="275"/>
      <c r="D757" s="275"/>
      <c r="E757" s="275"/>
      <c r="F757" s="275"/>
      <c r="G757" s="275"/>
      <c r="H757" s="275"/>
    </row>
    <row r="760" spans="1:8">
      <c r="C760" s="139" t="s">
        <v>714</v>
      </c>
      <c r="D760" s="139" t="s">
        <v>71</v>
      </c>
      <c r="E760" s="271" t="s">
        <v>718</v>
      </c>
      <c r="F760" s="270"/>
    </row>
    <row r="761" spans="1:8">
      <c r="C761" s="140"/>
      <c r="D761" s="139" t="s">
        <v>71</v>
      </c>
      <c r="E761" s="203" t="s">
        <v>717</v>
      </c>
      <c r="F761" s="202"/>
      <c r="G761" s="66"/>
    </row>
    <row r="762" spans="1:8">
      <c r="C762" s="140"/>
      <c r="D762" s="139"/>
      <c r="E762" s="203"/>
      <c r="F762" s="202"/>
      <c r="G762" s="66"/>
    </row>
    <row r="763" spans="1:8">
      <c r="C763" s="139" t="s">
        <v>715</v>
      </c>
      <c r="D763" s="139" t="s">
        <v>71</v>
      </c>
      <c r="E763" s="271" t="s">
        <v>719</v>
      </c>
      <c r="F763" s="270"/>
    </row>
    <row r="764" spans="1:8">
      <c r="C764" s="140"/>
      <c r="D764" s="139" t="s">
        <v>71</v>
      </c>
      <c r="E764" s="139" t="s">
        <v>717</v>
      </c>
    </row>
    <row r="765" spans="1:8">
      <c r="C765" s="140"/>
      <c r="D765" s="139"/>
      <c r="E765" s="139"/>
    </row>
    <row r="766" spans="1:8">
      <c r="C766" s="139" t="s">
        <v>716</v>
      </c>
      <c r="D766" s="139" t="s">
        <v>71</v>
      </c>
      <c r="E766" s="271" t="s">
        <v>720</v>
      </c>
      <c r="F766" s="271"/>
    </row>
    <row r="767" spans="1:8">
      <c r="C767" s="140"/>
      <c r="D767" s="139" t="s">
        <v>71</v>
      </c>
      <c r="E767" s="206" t="s">
        <v>721</v>
      </c>
      <c r="F767" s="205"/>
    </row>
    <row r="768" spans="1:8">
      <c r="C768" s="140"/>
      <c r="D768" s="139"/>
      <c r="E768" s="206"/>
      <c r="F768" s="205"/>
    </row>
    <row r="769" spans="1:8">
      <c r="C769" s="139" t="s">
        <v>722</v>
      </c>
      <c r="D769" s="139" t="s">
        <v>71</v>
      </c>
      <c r="E769" s="206" t="s">
        <v>723</v>
      </c>
      <c r="F769" s="205"/>
    </row>
    <row r="770" spans="1:8">
      <c r="C770" s="140"/>
      <c r="D770" s="139" t="s">
        <v>71</v>
      </c>
      <c r="E770" s="266" t="s">
        <v>724</v>
      </c>
      <c r="F770" s="266"/>
    </row>
    <row r="771" spans="1:8">
      <c r="C771" s="140"/>
      <c r="D771" s="139"/>
      <c r="E771" s="205"/>
      <c r="F771" s="205"/>
    </row>
    <row r="772" spans="1:8">
      <c r="C772" s="139" t="s">
        <v>725</v>
      </c>
      <c r="D772" s="139" t="s">
        <v>71</v>
      </c>
      <c r="E772" s="271" t="s">
        <v>726</v>
      </c>
      <c r="F772" s="271"/>
    </row>
    <row r="773" spans="1:8">
      <c r="C773" s="140"/>
      <c r="D773" s="139" t="s">
        <v>71</v>
      </c>
      <c r="E773" s="206" t="s">
        <v>443</v>
      </c>
      <c r="F773" s="205"/>
    </row>
    <row r="774" spans="1:8">
      <c r="C774" s="143"/>
      <c r="D774" s="139"/>
      <c r="E774" s="271"/>
      <c r="F774" s="270"/>
    </row>
    <row r="775" spans="1:8">
      <c r="C775" s="139" t="s">
        <v>727</v>
      </c>
      <c r="D775" s="139" t="s">
        <v>71</v>
      </c>
      <c r="E775" s="271" t="s">
        <v>728</v>
      </c>
      <c r="F775" s="271"/>
    </row>
    <row r="776" spans="1:8">
      <c r="D776" s="139" t="s">
        <v>71</v>
      </c>
      <c r="E776" s="206" t="s">
        <v>729</v>
      </c>
      <c r="F776" s="205"/>
    </row>
    <row r="777" spans="1:8">
      <c r="C777" s="140"/>
      <c r="D777" s="139"/>
      <c r="E777" s="206"/>
      <c r="F777" s="205"/>
    </row>
    <row r="778" spans="1:8">
      <c r="C778" s="139" t="s">
        <v>43</v>
      </c>
      <c r="D778" s="139" t="s">
        <v>71</v>
      </c>
      <c r="E778" s="206" t="s">
        <v>730</v>
      </c>
      <c r="F778" s="205"/>
    </row>
    <row r="779" spans="1:8">
      <c r="C779" s="139"/>
      <c r="D779" s="139"/>
      <c r="E779" s="206"/>
      <c r="F779" s="205"/>
    </row>
    <row r="780" spans="1:8">
      <c r="D780" s="139"/>
      <c r="E780" s="266"/>
      <c r="F780" s="266"/>
    </row>
    <row r="782" spans="1:8" ht="18.75">
      <c r="A782" s="274" t="s">
        <v>517</v>
      </c>
      <c r="B782" s="274"/>
      <c r="C782" s="274"/>
      <c r="D782" s="274"/>
      <c r="E782" s="274"/>
      <c r="F782" s="274"/>
      <c r="G782" s="274"/>
      <c r="H782" s="274"/>
    </row>
    <row r="783" spans="1:8" ht="15.75">
      <c r="A783" s="275" t="s">
        <v>731</v>
      </c>
      <c r="B783" s="275"/>
      <c r="C783" s="275"/>
      <c r="D783" s="275"/>
      <c r="E783" s="275"/>
      <c r="F783" s="275"/>
      <c r="G783" s="275"/>
      <c r="H783" s="275"/>
    </row>
    <row r="784" spans="1:8" ht="15.75">
      <c r="A784" s="275" t="s">
        <v>732</v>
      </c>
      <c r="B784" s="275"/>
      <c r="C784" s="275"/>
      <c r="D784" s="275"/>
      <c r="E784" s="275"/>
      <c r="F784" s="275"/>
      <c r="G784" s="275"/>
      <c r="H784" s="275"/>
    </row>
    <row r="787" spans="3:7">
      <c r="C787" s="139" t="s">
        <v>733</v>
      </c>
      <c r="D787" s="139" t="s">
        <v>71</v>
      </c>
      <c r="E787" s="271" t="s">
        <v>734</v>
      </c>
      <c r="F787" s="270"/>
    </row>
    <row r="788" spans="3:7">
      <c r="C788" s="140"/>
      <c r="D788" s="139"/>
      <c r="E788" s="203"/>
      <c r="F788" s="202"/>
      <c r="G788" s="66"/>
    </row>
    <row r="789" spans="3:7">
      <c r="C789" s="139" t="s">
        <v>735</v>
      </c>
      <c r="D789" s="139" t="s">
        <v>71</v>
      </c>
      <c r="E789" s="315" t="s">
        <v>736</v>
      </c>
      <c r="F789" s="316"/>
      <c r="G789" s="178" t="s">
        <v>737</v>
      </c>
    </row>
    <row r="790" spans="3:7">
      <c r="C790" s="139"/>
      <c r="D790" s="139"/>
      <c r="E790" s="271"/>
      <c r="F790" s="270"/>
    </row>
    <row r="791" spans="3:7">
      <c r="C791" s="139" t="s">
        <v>41</v>
      </c>
      <c r="D791" s="139" t="s">
        <v>71</v>
      </c>
      <c r="E791" s="271" t="s">
        <v>738</v>
      </c>
      <c r="F791" s="270"/>
    </row>
    <row r="792" spans="3:7">
      <c r="C792" s="140"/>
      <c r="D792" s="139"/>
      <c r="E792" s="139"/>
    </row>
    <row r="793" spans="3:7">
      <c r="C793" s="139" t="s">
        <v>739</v>
      </c>
      <c r="D793" s="139" t="s">
        <v>71</v>
      </c>
      <c r="E793" s="315" t="s">
        <v>740</v>
      </c>
      <c r="F793" s="315"/>
      <c r="G793" s="139" t="s">
        <v>737</v>
      </c>
    </row>
    <row r="794" spans="3:7">
      <c r="C794" s="140"/>
      <c r="D794" s="139"/>
      <c r="E794" s="206"/>
      <c r="F794" s="205"/>
    </row>
    <row r="795" spans="3:7">
      <c r="C795" s="58" t="s">
        <v>741</v>
      </c>
      <c r="D795" s="58" t="s">
        <v>71</v>
      </c>
      <c r="E795" s="266" t="s">
        <v>742</v>
      </c>
      <c r="F795" s="266"/>
    </row>
    <row r="796" spans="3:7">
      <c r="C796" s="139"/>
      <c r="D796" s="139"/>
      <c r="E796" s="206"/>
      <c r="F796" s="205"/>
    </row>
    <row r="797" spans="3:7">
      <c r="C797" s="140"/>
      <c r="D797" s="139"/>
      <c r="E797" s="266"/>
      <c r="F797" s="266"/>
    </row>
    <row r="798" spans="3:7">
      <c r="C798" s="140"/>
      <c r="D798" s="139"/>
      <c r="E798" s="205" t="s">
        <v>745</v>
      </c>
      <c r="F798" s="205"/>
    </row>
    <row r="799" spans="3:7">
      <c r="C799" s="139"/>
      <c r="D799" s="139"/>
      <c r="E799" s="271" t="s">
        <v>743</v>
      </c>
      <c r="F799" s="271"/>
    </row>
    <row r="800" spans="3:7">
      <c r="C800" s="140"/>
      <c r="D800" s="139"/>
      <c r="E800" s="206"/>
      <c r="F800" s="205"/>
    </row>
    <row r="801" spans="1:9">
      <c r="C801" s="143"/>
      <c r="D801" s="139"/>
      <c r="E801" s="271"/>
      <c r="F801" s="270"/>
    </row>
    <row r="802" spans="1:9">
      <c r="C802" s="139"/>
      <c r="D802" s="139"/>
      <c r="E802" s="271"/>
      <c r="F802" s="271"/>
    </row>
    <row r="803" spans="1:9">
      <c r="D803" s="139"/>
      <c r="E803" s="206" t="s">
        <v>744</v>
      </c>
      <c r="F803" s="205"/>
    </row>
    <row r="804" spans="1:9">
      <c r="C804" s="140"/>
      <c r="D804" s="139"/>
      <c r="E804" s="206"/>
      <c r="F804" s="205"/>
    </row>
    <row r="805" spans="1:9">
      <c r="C805" s="139"/>
      <c r="D805" s="139"/>
      <c r="E805" s="206"/>
      <c r="F805" s="205"/>
    </row>
    <row r="806" spans="1:9">
      <c r="C806" s="139"/>
      <c r="D806" s="139"/>
      <c r="E806" s="206"/>
      <c r="F806" s="205"/>
    </row>
    <row r="808" spans="1:9" ht="18.75">
      <c r="A808" s="274" t="s">
        <v>517</v>
      </c>
      <c r="B808" s="274"/>
      <c r="C808" s="274"/>
      <c r="D808" s="274"/>
      <c r="E808" s="274"/>
      <c r="F808" s="274"/>
      <c r="G808" s="274"/>
      <c r="H808" s="274"/>
      <c r="I808" s="274"/>
    </row>
    <row r="809" spans="1:9" ht="15.75">
      <c r="A809" s="275" t="s">
        <v>760</v>
      </c>
      <c r="B809" s="275"/>
      <c r="C809" s="275"/>
      <c r="D809" s="275"/>
      <c r="E809" s="275"/>
      <c r="F809" s="275"/>
      <c r="G809" s="275"/>
      <c r="H809" s="275"/>
      <c r="I809" s="275"/>
    </row>
    <row r="810" spans="1:9" ht="15.75">
      <c r="A810" s="275" t="s">
        <v>761</v>
      </c>
      <c r="B810" s="275"/>
      <c r="C810" s="275"/>
      <c r="D810" s="275"/>
      <c r="E810" s="275"/>
      <c r="F810" s="275"/>
      <c r="G810" s="275"/>
      <c r="H810" s="275"/>
      <c r="I810" s="275"/>
    </row>
    <row r="812" spans="1:9">
      <c r="B812" s="58">
        <v>1</v>
      </c>
      <c r="C812" s="58" t="s">
        <v>10</v>
      </c>
    </row>
    <row r="813" spans="1:9">
      <c r="C813" s="139" t="s">
        <v>762</v>
      </c>
      <c r="D813" s="246">
        <v>0.1</v>
      </c>
      <c r="E813" s="210" t="s">
        <v>32</v>
      </c>
      <c r="F813" s="210" t="s">
        <v>28</v>
      </c>
      <c r="G813" s="244">
        <v>389333</v>
      </c>
      <c r="H813" s="244">
        <f>G813*D813</f>
        <v>38933.300000000003</v>
      </c>
    </row>
    <row r="814" spans="1:9">
      <c r="C814" s="139" t="s">
        <v>763</v>
      </c>
      <c r="D814" s="246">
        <v>1</v>
      </c>
      <c r="E814" s="210" t="s">
        <v>22</v>
      </c>
      <c r="F814" s="210" t="s">
        <v>28</v>
      </c>
      <c r="G814" s="244">
        <v>1464000</v>
      </c>
      <c r="H814" s="244">
        <f>G814*D814</f>
        <v>1464000</v>
      </c>
    </row>
    <row r="815" spans="1:9">
      <c r="C815" s="139" t="s">
        <v>764</v>
      </c>
      <c r="D815" s="246">
        <v>2</v>
      </c>
      <c r="E815" s="210" t="s">
        <v>22</v>
      </c>
      <c r="F815" s="210" t="s">
        <v>28</v>
      </c>
      <c r="G815" s="244">
        <v>254100</v>
      </c>
      <c r="H815" s="244">
        <f>G815*D815</f>
        <v>508200</v>
      </c>
    </row>
    <row r="816" spans="1:9">
      <c r="G816" s="58"/>
      <c r="H816" s="58" t="s">
        <v>765</v>
      </c>
      <c r="I816" s="245">
        <f>SUM(H813:H815)</f>
        <v>2011133.3</v>
      </c>
    </row>
    <row r="818" spans="2:9">
      <c r="B818" s="58">
        <v>2</v>
      </c>
      <c r="C818" s="58" t="s">
        <v>529</v>
      </c>
    </row>
    <row r="819" spans="2:9">
      <c r="C819" s="139" t="s">
        <v>766</v>
      </c>
      <c r="D819" s="246">
        <f>3.14*0.2*2</f>
        <v>1.2560000000000002</v>
      </c>
      <c r="E819" s="210" t="s">
        <v>32</v>
      </c>
      <c r="F819" s="210" t="s">
        <v>28</v>
      </c>
      <c r="G819" s="244">
        <v>53325</v>
      </c>
      <c r="H819" s="244">
        <f>G819*D819</f>
        <v>66976.200000000012</v>
      </c>
    </row>
    <row r="820" spans="2:9">
      <c r="C820" s="139" t="s">
        <v>767</v>
      </c>
      <c r="D820" s="246">
        <f>3.14*0.2*2</f>
        <v>1.2560000000000002</v>
      </c>
      <c r="E820" s="210" t="s">
        <v>32</v>
      </c>
      <c r="F820" s="210" t="s">
        <v>28</v>
      </c>
      <c r="G820" s="244">
        <v>214375</v>
      </c>
      <c r="H820" s="244">
        <f>G820*D820</f>
        <v>269255.00000000006</v>
      </c>
    </row>
    <row r="821" spans="2:9">
      <c r="C821" s="139" t="s">
        <v>768</v>
      </c>
      <c r="D821" s="246">
        <f>3.14*0.2*1.5*2*2</f>
        <v>3.7680000000000007</v>
      </c>
      <c r="E821" s="210" t="s">
        <v>32</v>
      </c>
      <c r="F821" s="210" t="s">
        <v>28</v>
      </c>
      <c r="G821" s="244">
        <v>214375</v>
      </c>
      <c r="H821" s="244">
        <f>G821*D821</f>
        <v>807765.00000000012</v>
      </c>
    </row>
    <row r="822" spans="2:9">
      <c r="C822" s="139" t="s">
        <v>769</v>
      </c>
      <c r="D822" s="246">
        <f>3.14*0.2*3</f>
        <v>1.8840000000000003</v>
      </c>
      <c r="E822" s="210" t="s">
        <v>32</v>
      </c>
      <c r="F822" s="210" t="s">
        <v>771</v>
      </c>
      <c r="G822" s="244">
        <v>14937.5</v>
      </c>
      <c r="H822" s="244">
        <f>G822*D822</f>
        <v>28142.250000000004</v>
      </c>
    </row>
    <row r="823" spans="2:9">
      <c r="C823" s="139" t="s">
        <v>770</v>
      </c>
      <c r="D823" s="246">
        <v>2.5099999999999998</v>
      </c>
      <c r="E823" s="210" t="s">
        <v>32</v>
      </c>
      <c r="F823" s="210" t="s">
        <v>772</v>
      </c>
      <c r="G823" s="244">
        <v>46587.5</v>
      </c>
      <c r="H823" s="244">
        <f>G823*D823</f>
        <v>116934.62499999999</v>
      </c>
    </row>
    <row r="824" spans="2:9">
      <c r="D824" s="246"/>
      <c r="E824" s="210"/>
      <c r="H824" s="58" t="s">
        <v>773</v>
      </c>
      <c r="I824" s="245">
        <f>SUM(H819:H823)</f>
        <v>1289073.0750000002</v>
      </c>
    </row>
    <row r="825" spans="2:9">
      <c r="H825" s="180" t="s">
        <v>317</v>
      </c>
      <c r="I825" s="245">
        <f>I824+I816</f>
        <v>3300206.375</v>
      </c>
    </row>
    <row r="826" spans="2:9">
      <c r="H826" s="180" t="s">
        <v>42</v>
      </c>
      <c r="I826" s="245"/>
    </row>
    <row r="827" spans="2:9">
      <c r="H827" s="180" t="s">
        <v>759</v>
      </c>
      <c r="I827" s="245">
        <f>I825+I826</f>
        <v>3300206.375</v>
      </c>
    </row>
    <row r="828" spans="2:9">
      <c r="H828" s="180" t="s">
        <v>774</v>
      </c>
      <c r="I828" s="245">
        <v>3300200</v>
      </c>
    </row>
    <row r="836" spans="1:11" ht="18.75">
      <c r="A836" s="274" t="s">
        <v>517</v>
      </c>
      <c r="B836" s="274"/>
      <c r="C836" s="274"/>
      <c r="D836" s="274"/>
      <c r="E836" s="274"/>
      <c r="F836" s="274"/>
      <c r="G836" s="274"/>
      <c r="H836" s="274"/>
      <c r="I836" s="274"/>
    </row>
    <row r="837" spans="1:11" ht="15.75">
      <c r="A837" s="275" t="s">
        <v>782</v>
      </c>
      <c r="B837" s="275"/>
      <c r="C837" s="275"/>
      <c r="D837" s="275"/>
      <c r="E837" s="275"/>
      <c r="F837" s="275"/>
      <c r="G837" s="275"/>
      <c r="H837" s="275"/>
      <c r="I837" s="275"/>
    </row>
    <row r="838" spans="1:11" ht="15.75">
      <c r="A838" s="275" t="s">
        <v>761</v>
      </c>
      <c r="B838" s="275"/>
      <c r="C838" s="275"/>
      <c r="D838" s="275"/>
      <c r="E838" s="275"/>
      <c r="F838" s="275"/>
      <c r="G838" s="275"/>
      <c r="H838" s="275"/>
      <c r="I838" s="275"/>
    </row>
    <row r="840" spans="1:11">
      <c r="B840" s="58">
        <v>1</v>
      </c>
      <c r="C840" s="58" t="s">
        <v>10</v>
      </c>
    </row>
    <row r="841" spans="1:11">
      <c r="C841" s="139" t="s">
        <v>780</v>
      </c>
      <c r="D841" s="246">
        <v>1</v>
      </c>
      <c r="E841" s="210" t="s">
        <v>22</v>
      </c>
      <c r="F841" s="210" t="s">
        <v>12</v>
      </c>
      <c r="G841" s="244">
        <v>664360.41</v>
      </c>
      <c r="H841" s="244">
        <f>G841*D841</f>
        <v>664360.41</v>
      </c>
    </row>
    <row r="842" spans="1:11">
      <c r="C842" s="139" t="s">
        <v>775</v>
      </c>
      <c r="D842" s="246">
        <v>2</v>
      </c>
      <c r="E842" s="210" t="s">
        <v>22</v>
      </c>
      <c r="F842" s="210" t="s">
        <v>12</v>
      </c>
      <c r="G842" s="244">
        <v>105148.83</v>
      </c>
      <c r="H842" s="244">
        <f>G842*D842</f>
        <v>210297.66</v>
      </c>
    </row>
    <row r="843" spans="1:11">
      <c r="C843" s="139" t="s">
        <v>781</v>
      </c>
      <c r="D843" s="246">
        <v>0.1</v>
      </c>
      <c r="E843" s="210" t="s">
        <v>32</v>
      </c>
      <c r="F843" s="210" t="s">
        <v>12</v>
      </c>
      <c r="G843" s="244">
        <v>304700</v>
      </c>
      <c r="H843" s="244">
        <f>G843*D843</f>
        <v>30470</v>
      </c>
    </row>
    <row r="844" spans="1:11">
      <c r="G844" s="58"/>
      <c r="H844" s="58" t="s">
        <v>765</v>
      </c>
      <c r="I844" s="245">
        <f>SUM(H841:H843)</f>
        <v>905128.07000000007</v>
      </c>
    </row>
    <row r="846" spans="1:11">
      <c r="B846" s="58">
        <v>2</v>
      </c>
      <c r="C846" s="58" t="s">
        <v>529</v>
      </c>
    </row>
    <row r="847" spans="1:11">
      <c r="B847" s="58"/>
      <c r="C847" s="139" t="s">
        <v>783</v>
      </c>
      <c r="D847" s="246">
        <f>3.14*0.15*2</f>
        <v>0.94199999999999995</v>
      </c>
      <c r="E847" s="210" t="s">
        <v>32</v>
      </c>
      <c r="F847" s="210" t="s">
        <v>28</v>
      </c>
      <c r="G847" s="244">
        <v>53325</v>
      </c>
      <c r="H847" s="244">
        <v>50125.5</v>
      </c>
      <c r="K847">
        <f>3.14*0.2*2</f>
        <v>1.2560000000000002</v>
      </c>
    </row>
    <row r="848" spans="1:11">
      <c r="C848" s="139" t="s">
        <v>787</v>
      </c>
      <c r="D848" s="246">
        <f>3.14*0.15*1.5*2*2</f>
        <v>2.8259999999999996</v>
      </c>
      <c r="E848" s="210" t="s">
        <v>32</v>
      </c>
      <c r="F848" s="210" t="s">
        <v>28</v>
      </c>
      <c r="G848" s="244">
        <v>201941.25</v>
      </c>
      <c r="H848" s="244">
        <v>571493.73</v>
      </c>
    </row>
    <row r="849" spans="1:11">
      <c r="C849" s="139" t="s">
        <v>786</v>
      </c>
      <c r="D849" s="246">
        <f>D848/2</f>
        <v>1.4129999999999998</v>
      </c>
      <c r="E849" s="210" t="s">
        <v>32</v>
      </c>
      <c r="F849" s="210" t="s">
        <v>28</v>
      </c>
      <c r="G849" s="244">
        <v>201941.25</v>
      </c>
      <c r="H849" s="244">
        <v>284737.15999999997</v>
      </c>
    </row>
    <row r="850" spans="1:11">
      <c r="C850" s="139" t="s">
        <v>788</v>
      </c>
      <c r="D850" s="246">
        <f>3.14*0.15*1.5*2*2</f>
        <v>2.8259999999999996</v>
      </c>
      <c r="E850" s="210" t="s">
        <v>32</v>
      </c>
      <c r="F850" s="210" t="s">
        <v>28</v>
      </c>
      <c r="G850" s="244">
        <v>201941.25</v>
      </c>
      <c r="H850" s="244">
        <v>571493.73</v>
      </c>
    </row>
    <row r="851" spans="1:11">
      <c r="C851" s="139" t="s">
        <v>784</v>
      </c>
      <c r="D851" s="246">
        <v>1</v>
      </c>
      <c r="E851" s="210" t="s">
        <v>15</v>
      </c>
      <c r="F851" s="210" t="s">
        <v>23</v>
      </c>
      <c r="G851" s="244">
        <v>100000</v>
      </c>
      <c r="H851" s="244">
        <f>G851*D851</f>
        <v>100000</v>
      </c>
    </row>
    <row r="852" spans="1:11">
      <c r="C852" s="139" t="s">
        <v>785</v>
      </c>
      <c r="D852" s="246">
        <v>0.48</v>
      </c>
      <c r="E852" s="210" t="s">
        <v>32</v>
      </c>
      <c r="F852" s="210" t="s">
        <v>772</v>
      </c>
      <c r="G852" s="244">
        <v>46587.5</v>
      </c>
      <c r="H852" s="244">
        <f>G852*D852</f>
        <v>22362</v>
      </c>
      <c r="K852">
        <f>3.14*0.2*0.1*2</f>
        <v>0.12560000000000002</v>
      </c>
    </row>
    <row r="853" spans="1:11">
      <c r="D853" s="246"/>
      <c r="E853" s="210"/>
      <c r="H853" s="58" t="s">
        <v>773</v>
      </c>
      <c r="I853" s="245">
        <f>SUM(H847:H852)</f>
        <v>1600212.1199999999</v>
      </c>
    </row>
    <row r="854" spans="1:11">
      <c r="H854" s="180" t="s">
        <v>317</v>
      </c>
      <c r="I854" s="245">
        <f>I853+I844</f>
        <v>2505340.19</v>
      </c>
    </row>
    <row r="855" spans="1:11">
      <c r="H855" s="180" t="s">
        <v>774</v>
      </c>
      <c r="I855" s="245">
        <v>2505000</v>
      </c>
    </row>
    <row r="863" spans="1:11" ht="18.75">
      <c r="A863" s="274" t="s">
        <v>517</v>
      </c>
      <c r="B863" s="274"/>
      <c r="C863" s="274"/>
      <c r="D863" s="274"/>
      <c r="E863" s="274"/>
      <c r="F863" s="274"/>
      <c r="G863" s="274"/>
      <c r="H863" s="274"/>
      <c r="I863" s="274"/>
    </row>
    <row r="864" spans="1:11" ht="15.75">
      <c r="A864" s="275" t="s">
        <v>779</v>
      </c>
      <c r="B864" s="275"/>
      <c r="C864" s="275"/>
      <c r="D864" s="275"/>
      <c r="E864" s="275"/>
      <c r="F864" s="275"/>
      <c r="G864" s="275"/>
      <c r="H864" s="275"/>
      <c r="I864" s="275"/>
    </row>
    <row r="865" spans="1:12" ht="15.75">
      <c r="A865" s="275" t="s">
        <v>761</v>
      </c>
      <c r="B865" s="275"/>
      <c r="C865" s="275"/>
      <c r="D865" s="275"/>
      <c r="E865" s="275"/>
      <c r="F865" s="275"/>
      <c r="G865" s="275"/>
      <c r="H865" s="275"/>
      <c r="I865" s="275"/>
      <c r="L865">
        <v>80542.75</v>
      </c>
    </row>
    <row r="866" spans="1:12">
      <c r="L866">
        <v>1.51</v>
      </c>
    </row>
    <row r="867" spans="1:12">
      <c r="B867" s="58">
        <v>1</v>
      </c>
      <c r="C867" s="58" t="s">
        <v>10</v>
      </c>
      <c r="L867">
        <f>L865/L866</f>
        <v>53339.569536423842</v>
      </c>
    </row>
    <row r="868" spans="1:12">
      <c r="C868" s="139" t="s">
        <v>793</v>
      </c>
      <c r="D868" s="246">
        <v>0.18</v>
      </c>
      <c r="E868" s="210" t="s">
        <v>32</v>
      </c>
      <c r="F868" s="210" t="s">
        <v>28</v>
      </c>
      <c r="G868" s="244">
        <f>27.7*13500</f>
        <v>373950</v>
      </c>
      <c r="H868" s="244">
        <f>G868*D868</f>
        <v>67311</v>
      </c>
    </row>
    <row r="869" spans="1:12">
      <c r="C869" s="139" t="s">
        <v>775</v>
      </c>
      <c r="D869" s="246">
        <v>2</v>
      </c>
      <c r="E869" s="210" t="s">
        <v>22</v>
      </c>
      <c r="F869" s="210" t="s">
        <v>28</v>
      </c>
      <c r="G869" s="244">
        <v>130700</v>
      </c>
      <c r="H869" s="244">
        <f>G869*D869</f>
        <v>261400</v>
      </c>
    </row>
    <row r="870" spans="1:12">
      <c r="G870" s="58"/>
      <c r="H870" s="58" t="s">
        <v>765</v>
      </c>
      <c r="I870" s="245">
        <f>SUM(H868:H869)</f>
        <v>328711</v>
      </c>
    </row>
    <row r="872" spans="1:12">
      <c r="B872" s="58">
        <v>2</v>
      </c>
      <c r="C872" s="58" t="s">
        <v>529</v>
      </c>
    </row>
    <row r="873" spans="1:12">
      <c r="C873" s="139" t="s">
        <v>776</v>
      </c>
      <c r="D873" s="246">
        <f>3.14*0.1524*1.5*2*2</f>
        <v>2.871216</v>
      </c>
      <c r="E873" s="210" t="s">
        <v>32</v>
      </c>
      <c r="F873" s="210" t="s">
        <v>28</v>
      </c>
      <c r="G873" s="244">
        <v>214375</v>
      </c>
      <c r="H873" s="244">
        <f>G873*D873</f>
        <v>615516.93000000005</v>
      </c>
    </row>
    <row r="874" spans="1:12">
      <c r="C874" s="139" t="s">
        <v>791</v>
      </c>
      <c r="D874" s="246"/>
      <c r="E874" s="210"/>
      <c r="F874" s="210"/>
      <c r="G874" s="244"/>
      <c r="H874" s="244"/>
    </row>
    <row r="875" spans="1:12">
      <c r="C875" s="139" t="s">
        <v>777</v>
      </c>
      <c r="D875" s="246">
        <f>3.14*0.16*3</f>
        <v>1.5072000000000001</v>
      </c>
      <c r="E875" s="210" t="s">
        <v>32</v>
      </c>
      <c r="F875" s="210" t="s">
        <v>28</v>
      </c>
      <c r="G875" s="244">
        <v>53325</v>
      </c>
      <c r="H875" s="244">
        <f>G875*D875</f>
        <v>80371.44</v>
      </c>
    </row>
    <row r="876" spans="1:12">
      <c r="C876" s="139" t="s">
        <v>790</v>
      </c>
      <c r="D876" s="246">
        <v>1</v>
      </c>
      <c r="E876" s="210" t="s">
        <v>15</v>
      </c>
      <c r="F876" s="210" t="s">
        <v>23</v>
      </c>
      <c r="G876" s="244">
        <v>200000</v>
      </c>
      <c r="H876" s="244">
        <f>G876</f>
        <v>200000</v>
      </c>
    </row>
    <row r="877" spans="1:12">
      <c r="C877" s="139" t="s">
        <v>789</v>
      </c>
      <c r="D877" s="246">
        <v>0.2</v>
      </c>
      <c r="E877" s="210" t="s">
        <v>32</v>
      </c>
      <c r="F877" s="210" t="s">
        <v>772</v>
      </c>
      <c r="G877" s="244">
        <v>46587.5</v>
      </c>
      <c r="H877" s="244">
        <f>G877*D877</f>
        <v>9317.5</v>
      </c>
      <c r="L877">
        <f>3.14*0.15*0.18*2</f>
        <v>0.16955999999999999</v>
      </c>
    </row>
    <row r="878" spans="1:12">
      <c r="D878" s="246"/>
      <c r="E878" s="210"/>
      <c r="H878" s="58" t="s">
        <v>773</v>
      </c>
      <c r="I878" s="245">
        <f>SUM(H873:H877)</f>
        <v>905205.87000000011</v>
      </c>
    </row>
    <row r="879" spans="1:12">
      <c r="H879" s="180" t="s">
        <v>317</v>
      </c>
      <c r="I879" s="245">
        <f>I878+I870</f>
        <v>1233916.8700000001</v>
      </c>
    </row>
    <row r="880" spans="1:12">
      <c r="H880" s="180" t="s">
        <v>42</v>
      </c>
      <c r="I880" s="245"/>
    </row>
    <row r="881" spans="1:9">
      <c r="H881" s="180" t="s">
        <v>759</v>
      </c>
      <c r="I881" s="245">
        <f>I879+I880</f>
        <v>1233916.8700000001</v>
      </c>
    </row>
    <row r="882" spans="1:9">
      <c r="H882" s="180" t="s">
        <v>774</v>
      </c>
      <c r="I882" s="245">
        <v>1233900</v>
      </c>
    </row>
    <row r="885" spans="1:9" ht="18.75">
      <c r="A885" s="274" t="s">
        <v>517</v>
      </c>
      <c r="B885" s="274"/>
      <c r="C885" s="274"/>
      <c r="D885" s="274"/>
      <c r="E885" s="274"/>
      <c r="F885" s="274"/>
      <c r="G885" s="274"/>
      <c r="H885" s="274"/>
      <c r="I885" s="274"/>
    </row>
    <row r="886" spans="1:9" ht="15.75">
      <c r="A886" s="275" t="s">
        <v>779</v>
      </c>
      <c r="B886" s="275"/>
      <c r="C886" s="275"/>
      <c r="D886" s="275"/>
      <c r="E886" s="275"/>
      <c r="F886" s="275"/>
      <c r="G886" s="275"/>
      <c r="H886" s="275"/>
      <c r="I886" s="275"/>
    </row>
    <row r="887" spans="1:9" ht="15.75">
      <c r="A887" s="275" t="s">
        <v>761</v>
      </c>
      <c r="B887" s="275"/>
      <c r="C887" s="275"/>
      <c r="D887" s="275"/>
      <c r="E887" s="275"/>
      <c r="F887" s="275"/>
      <c r="G887" s="275"/>
      <c r="H887" s="275"/>
      <c r="I887" s="275"/>
    </row>
    <row r="889" spans="1:9">
      <c r="B889" s="58">
        <v>1</v>
      </c>
      <c r="C889" s="58" t="s">
        <v>10</v>
      </c>
    </row>
    <row r="890" spans="1:9">
      <c r="C890" s="139" t="s">
        <v>807</v>
      </c>
      <c r="D890" s="246">
        <v>0.35</v>
      </c>
      <c r="E890" s="210" t="s">
        <v>32</v>
      </c>
      <c r="F890" s="210" t="s">
        <v>28</v>
      </c>
      <c r="G890" s="244">
        <f>27.7*13500</f>
        <v>373950</v>
      </c>
      <c r="H890" s="244">
        <f>G890*D890</f>
        <v>130882.49999999999</v>
      </c>
    </row>
    <row r="891" spans="1:9">
      <c r="C891" s="139" t="s">
        <v>775</v>
      </c>
      <c r="D891" s="246">
        <v>2</v>
      </c>
      <c r="E891" s="210" t="s">
        <v>22</v>
      </c>
      <c r="F891" s="210" t="s">
        <v>28</v>
      </c>
      <c r="G891" s="244">
        <v>130700</v>
      </c>
      <c r="H891" s="244">
        <f>G891*D891</f>
        <v>261400</v>
      </c>
    </row>
    <row r="892" spans="1:9">
      <c r="G892" s="58"/>
      <c r="H892" s="58" t="s">
        <v>765</v>
      </c>
      <c r="I892" s="245">
        <f>SUM(H890:H891)</f>
        <v>392282.5</v>
      </c>
    </row>
    <row r="894" spans="1:9">
      <c r="B894" s="58">
        <v>2</v>
      </c>
      <c r="C894" s="58" t="s">
        <v>529</v>
      </c>
    </row>
    <row r="895" spans="1:9">
      <c r="C895" s="139" t="s">
        <v>776</v>
      </c>
      <c r="D895" s="246">
        <f>3.14*0.1524*1.5*2*2</f>
        <v>2.871216</v>
      </c>
      <c r="E895" s="210" t="s">
        <v>32</v>
      </c>
      <c r="F895" s="210" t="s">
        <v>28</v>
      </c>
      <c r="G895" s="244">
        <v>214375</v>
      </c>
      <c r="H895" s="244">
        <f>G895*D895</f>
        <v>615516.93000000005</v>
      </c>
    </row>
    <row r="896" spans="1:9">
      <c r="C896" s="139" t="s">
        <v>791</v>
      </c>
      <c r="D896" s="246"/>
      <c r="E896" s="210"/>
      <c r="F896" s="210"/>
      <c r="G896" s="244"/>
      <c r="H896" s="244"/>
    </row>
    <row r="897" spans="1:9">
      <c r="C897" s="139" t="s">
        <v>777</v>
      </c>
      <c r="D897" s="246">
        <f>3.14*0.16*3</f>
        <v>1.5072000000000001</v>
      </c>
      <c r="E897" s="210" t="s">
        <v>32</v>
      </c>
      <c r="F897" s="210" t="s">
        <v>28</v>
      </c>
      <c r="G897" s="244">
        <v>53325</v>
      </c>
      <c r="H897" s="244">
        <f>G897*D897</f>
        <v>80371.44</v>
      </c>
    </row>
    <row r="898" spans="1:9">
      <c r="C898" s="139" t="s">
        <v>792</v>
      </c>
      <c r="D898" s="246">
        <v>1</v>
      </c>
      <c r="E898" s="210" t="s">
        <v>15</v>
      </c>
      <c r="F898" s="210" t="s">
        <v>23</v>
      </c>
      <c r="G898" s="244">
        <v>200000</v>
      </c>
      <c r="H898" s="244">
        <f>G898</f>
        <v>200000</v>
      </c>
    </row>
    <row r="899" spans="1:9">
      <c r="C899" s="139" t="s">
        <v>778</v>
      </c>
      <c r="D899" s="246">
        <v>0.2</v>
      </c>
      <c r="E899" s="210" t="s">
        <v>32</v>
      </c>
      <c r="F899" s="210" t="s">
        <v>772</v>
      </c>
      <c r="G899" s="244">
        <v>46587.5</v>
      </c>
      <c r="H899" s="244">
        <f>G899*D899</f>
        <v>9317.5</v>
      </c>
    </row>
    <row r="900" spans="1:9">
      <c r="D900" s="246"/>
      <c r="E900" s="210"/>
      <c r="H900" s="58" t="s">
        <v>773</v>
      </c>
      <c r="I900" s="245">
        <f>SUM(H895:H899)</f>
        <v>905205.87000000011</v>
      </c>
    </row>
    <row r="901" spans="1:9">
      <c r="H901" s="180" t="s">
        <v>317</v>
      </c>
      <c r="I901" s="245">
        <f>I900+I892</f>
        <v>1297488.3700000001</v>
      </c>
    </row>
    <row r="902" spans="1:9">
      <c r="H902" s="180" t="s">
        <v>42</v>
      </c>
      <c r="I902" s="245"/>
    </row>
    <row r="903" spans="1:9">
      <c r="H903" s="180" t="s">
        <v>759</v>
      </c>
      <c r="I903" s="245">
        <f>I901+I902</f>
        <v>1297488.3700000001</v>
      </c>
    </row>
    <row r="904" spans="1:9">
      <c r="H904" s="180" t="s">
        <v>774</v>
      </c>
      <c r="I904" s="245">
        <v>1297500</v>
      </c>
    </row>
    <row r="908" spans="1:9" ht="18.75">
      <c r="A908" s="274" t="s">
        <v>517</v>
      </c>
      <c r="B908" s="274"/>
      <c r="C908" s="274"/>
      <c r="D908" s="274"/>
      <c r="E908" s="274"/>
      <c r="F908" s="274"/>
      <c r="G908" s="274"/>
      <c r="H908" s="274"/>
      <c r="I908" s="274"/>
    </row>
    <row r="909" spans="1:9" ht="15.75">
      <c r="A909" s="275" t="s">
        <v>808</v>
      </c>
      <c r="B909" s="275"/>
      <c r="C909" s="275"/>
      <c r="D909" s="275"/>
      <c r="E909" s="275"/>
      <c r="F909" s="275"/>
      <c r="G909" s="275"/>
      <c r="H909" s="275"/>
      <c r="I909" s="275"/>
    </row>
    <row r="910" spans="1:9" ht="15.75">
      <c r="A910" s="275"/>
      <c r="B910" s="275"/>
      <c r="C910" s="275"/>
      <c r="D910" s="275"/>
      <c r="E910" s="275"/>
      <c r="F910" s="275"/>
      <c r="G910" s="275"/>
      <c r="H910" s="275"/>
      <c r="I910" s="275"/>
    </row>
    <row r="912" spans="1:9">
      <c r="B912">
        <v>1</v>
      </c>
      <c r="C912" t="s">
        <v>809</v>
      </c>
    </row>
    <row r="913" spans="3:6">
      <c r="C913" t="s">
        <v>810</v>
      </c>
      <c r="D913" t="s">
        <v>71</v>
      </c>
      <c r="E913" t="s">
        <v>811</v>
      </c>
    </row>
    <row r="914" spans="3:6">
      <c r="D914" t="s">
        <v>71</v>
      </c>
      <c r="E914" s="66">
        <f>60*6*2</f>
        <v>720</v>
      </c>
      <c r="F914" t="s">
        <v>408</v>
      </c>
    </row>
    <row r="916" spans="3:6">
      <c r="C916" t="s">
        <v>812</v>
      </c>
      <c r="D916" t="s">
        <v>71</v>
      </c>
      <c r="E916" t="s">
        <v>813</v>
      </c>
    </row>
    <row r="917" spans="3:6">
      <c r="D917" t="s">
        <v>71</v>
      </c>
      <c r="E917" s="66">
        <f>9*6*2</f>
        <v>108</v>
      </c>
      <c r="F917" t="s">
        <v>408</v>
      </c>
    </row>
    <row r="919" spans="3:6">
      <c r="C919" t="s">
        <v>814</v>
      </c>
      <c r="D919" t="s">
        <v>71</v>
      </c>
      <c r="E919" t="s">
        <v>815</v>
      </c>
    </row>
    <row r="920" spans="3:6">
      <c r="D920" t="s">
        <v>71</v>
      </c>
      <c r="E920" s="66">
        <f>6*6*2*5</f>
        <v>360</v>
      </c>
      <c r="F920" t="s">
        <v>408</v>
      </c>
    </row>
    <row r="922" spans="3:6">
      <c r="C922" t="s">
        <v>816</v>
      </c>
      <c r="D922" t="s">
        <v>71</v>
      </c>
      <c r="E922" t="s">
        <v>817</v>
      </c>
    </row>
    <row r="923" spans="3:6" ht="15.75" thickBot="1">
      <c r="D923" s="57" t="s">
        <v>71</v>
      </c>
      <c r="E923" s="256">
        <f>0.4*6*4*6</f>
        <v>57.600000000000009</v>
      </c>
      <c r="F923" s="57" t="s">
        <v>408</v>
      </c>
    </row>
    <row r="924" spans="3:6">
      <c r="C924" s="56" t="s">
        <v>317</v>
      </c>
      <c r="D924" s="132" t="s">
        <v>71</v>
      </c>
      <c r="E924" s="257">
        <f>E923+E920+E917+E914</f>
        <v>1245.5999999999999</v>
      </c>
      <c r="F924" s="139" t="s">
        <v>408</v>
      </c>
    </row>
    <row r="925" spans="3:6">
      <c r="C925" s="143" t="s">
        <v>818</v>
      </c>
      <c r="D925" s="132" t="s">
        <v>71</v>
      </c>
      <c r="E925" s="257">
        <f>E924*2</f>
        <v>2491.1999999999998</v>
      </c>
      <c r="F925" s="139" t="s">
        <v>408</v>
      </c>
    </row>
  </sheetData>
  <mergeCells count="296">
    <mergeCell ref="A908:I908"/>
    <mergeCell ref="A909:I909"/>
    <mergeCell ref="A910:I910"/>
    <mergeCell ref="A885:I885"/>
    <mergeCell ref="A886:I886"/>
    <mergeCell ref="A887:I887"/>
    <mergeCell ref="A808:I808"/>
    <mergeCell ref="A809:I809"/>
    <mergeCell ref="A810:I810"/>
    <mergeCell ref="A863:I863"/>
    <mergeCell ref="A864:I864"/>
    <mergeCell ref="A865:I865"/>
    <mergeCell ref="A836:I836"/>
    <mergeCell ref="A837:I837"/>
    <mergeCell ref="A838:I838"/>
    <mergeCell ref="E787:F787"/>
    <mergeCell ref="E790:F790"/>
    <mergeCell ref="E793:F793"/>
    <mergeCell ref="E797:F797"/>
    <mergeCell ref="E799:F799"/>
    <mergeCell ref="E801:F801"/>
    <mergeCell ref="E802:F802"/>
    <mergeCell ref="E789:F789"/>
    <mergeCell ref="E791:F791"/>
    <mergeCell ref="E795:F795"/>
    <mergeCell ref="E712:F712"/>
    <mergeCell ref="E713:F713"/>
    <mergeCell ref="E715:F715"/>
    <mergeCell ref="E717:F717"/>
    <mergeCell ref="E719:F719"/>
    <mergeCell ref="E720:F720"/>
    <mergeCell ref="A782:H782"/>
    <mergeCell ref="A783:H783"/>
    <mergeCell ref="A784:H784"/>
    <mergeCell ref="A703:H703"/>
    <mergeCell ref="A704:H704"/>
    <mergeCell ref="A705:H705"/>
    <mergeCell ref="E708:F708"/>
    <mergeCell ref="E710:F710"/>
    <mergeCell ref="E677:H677"/>
    <mergeCell ref="E678:G678"/>
    <mergeCell ref="E680:G680"/>
    <mergeCell ref="E562:G562"/>
    <mergeCell ref="E535:F535"/>
    <mergeCell ref="E538:F538"/>
    <mergeCell ref="A638:H638"/>
    <mergeCell ref="A639:H639"/>
    <mergeCell ref="A640:H640"/>
    <mergeCell ref="E642:F642"/>
    <mergeCell ref="E643:G643"/>
    <mergeCell ref="E541:F541"/>
    <mergeCell ref="A545:H545"/>
    <mergeCell ref="A546:H546"/>
    <mergeCell ref="A547:H547"/>
    <mergeCell ref="E549:F549"/>
    <mergeCell ref="E462:F462"/>
    <mergeCell ref="E459:G459"/>
    <mergeCell ref="E461:G461"/>
    <mergeCell ref="E464:F464"/>
    <mergeCell ref="E476:G476"/>
    <mergeCell ref="E457:G457"/>
    <mergeCell ref="E508:F508"/>
    <mergeCell ref="E509:F509"/>
    <mergeCell ref="E514:F514"/>
    <mergeCell ref="E463:G463"/>
    <mergeCell ref="E465:G465"/>
    <mergeCell ref="E467:G467"/>
    <mergeCell ref="E480:F480"/>
    <mergeCell ref="E513:F513"/>
    <mergeCell ref="A445:H445"/>
    <mergeCell ref="E450:G450"/>
    <mergeCell ref="E453:G453"/>
    <mergeCell ref="E455:G455"/>
    <mergeCell ref="E449:F449"/>
    <mergeCell ref="E452:F452"/>
    <mergeCell ref="E456:F456"/>
    <mergeCell ref="E458:F458"/>
    <mergeCell ref="E460:F460"/>
    <mergeCell ref="G42:G43"/>
    <mergeCell ref="F42:F43"/>
    <mergeCell ref="E42:E43"/>
    <mergeCell ref="C42:C43"/>
    <mergeCell ref="B42:B43"/>
    <mergeCell ref="B67:I67"/>
    <mergeCell ref="B68:I68"/>
    <mergeCell ref="A443:H443"/>
    <mergeCell ref="A444:H444"/>
    <mergeCell ref="B69:I69"/>
    <mergeCell ref="E115:H115"/>
    <mergeCell ref="E81:G81"/>
    <mergeCell ref="E84:H84"/>
    <mergeCell ref="E85:H85"/>
    <mergeCell ref="E114:H114"/>
    <mergeCell ref="B121:I121"/>
    <mergeCell ref="B122:I122"/>
    <mergeCell ref="B123:I123"/>
    <mergeCell ref="E216:F216"/>
    <mergeCell ref="E218:F218"/>
    <mergeCell ref="E219:F219"/>
    <mergeCell ref="E220:G220"/>
    <mergeCell ref="E225:G225"/>
    <mergeCell ref="E226:G226"/>
    <mergeCell ref="B185:I185"/>
    <mergeCell ref="B186:I186"/>
    <mergeCell ref="B187:I187"/>
    <mergeCell ref="B207:I207"/>
    <mergeCell ref="B208:I208"/>
    <mergeCell ref="B209:I209"/>
    <mergeCell ref="E239:G239"/>
    <mergeCell ref="E244:G244"/>
    <mergeCell ref="E247:G247"/>
    <mergeCell ref="E249:G249"/>
    <mergeCell ref="E254:G254"/>
    <mergeCell ref="E261:G261"/>
    <mergeCell ref="E227:G227"/>
    <mergeCell ref="E231:G231"/>
    <mergeCell ref="E232:G232"/>
    <mergeCell ref="E233:G233"/>
    <mergeCell ref="E237:G237"/>
    <mergeCell ref="E238:G238"/>
    <mergeCell ref="A278:H278"/>
    <mergeCell ref="E283:G283"/>
    <mergeCell ref="E285:G285"/>
    <mergeCell ref="E287:G287"/>
    <mergeCell ref="E289:G289"/>
    <mergeCell ref="E291:G291"/>
    <mergeCell ref="E265:G265"/>
    <mergeCell ref="E267:G267"/>
    <mergeCell ref="E269:G269"/>
    <mergeCell ref="E272:G272"/>
    <mergeCell ref="A276:H276"/>
    <mergeCell ref="A277:H277"/>
    <mergeCell ref="E311:G311"/>
    <mergeCell ref="E314:G314"/>
    <mergeCell ref="E295:G295"/>
    <mergeCell ref="E303:G303"/>
    <mergeCell ref="E305:G305"/>
    <mergeCell ref="E308:G308"/>
    <mergeCell ref="E293:G293"/>
    <mergeCell ref="E297:G297"/>
    <mergeCell ref="E299:G299"/>
    <mergeCell ref="E301:G301"/>
    <mergeCell ref="E302:G302"/>
    <mergeCell ref="E309:G309"/>
    <mergeCell ref="A320:I320"/>
    <mergeCell ref="A321:I321"/>
    <mergeCell ref="A322:I322"/>
    <mergeCell ref="E327:G327"/>
    <mergeCell ref="E336:G336"/>
    <mergeCell ref="E340:G340"/>
    <mergeCell ref="E341:G341"/>
    <mergeCell ref="E342:G342"/>
    <mergeCell ref="E353:G353"/>
    <mergeCell ref="E330:H330"/>
    <mergeCell ref="E338:H338"/>
    <mergeCell ref="E339:H339"/>
    <mergeCell ref="E345:G345"/>
    <mergeCell ref="A359:I359"/>
    <mergeCell ref="A360:I360"/>
    <mergeCell ref="A361:I361"/>
    <mergeCell ref="E334:H334"/>
    <mergeCell ref="E355:H355"/>
    <mergeCell ref="E366:G366"/>
    <mergeCell ref="E348:G348"/>
    <mergeCell ref="E350:G350"/>
    <mergeCell ref="E352:G352"/>
    <mergeCell ref="E354:H354"/>
    <mergeCell ref="E380:G380"/>
    <mergeCell ref="E381:G381"/>
    <mergeCell ref="E384:G384"/>
    <mergeCell ref="E387:G387"/>
    <mergeCell ref="E389:G389"/>
    <mergeCell ref="E391:G391"/>
    <mergeCell ref="E369:H369"/>
    <mergeCell ref="E373:H373"/>
    <mergeCell ref="E375:G375"/>
    <mergeCell ref="E377:H377"/>
    <mergeCell ref="E378:H378"/>
    <mergeCell ref="E379:G379"/>
    <mergeCell ref="E405:G405"/>
    <mergeCell ref="E407:G407"/>
    <mergeCell ref="E409:G409"/>
    <mergeCell ref="E411:G411"/>
    <mergeCell ref="E413:G413"/>
    <mergeCell ref="E415:G415"/>
    <mergeCell ref="E392:G392"/>
    <mergeCell ref="E393:H393"/>
    <mergeCell ref="E394:H394"/>
    <mergeCell ref="A398:H398"/>
    <mergeCell ref="A399:H399"/>
    <mergeCell ref="A400:H400"/>
    <mergeCell ref="E427:G427"/>
    <mergeCell ref="E430:G430"/>
    <mergeCell ref="E431:G431"/>
    <mergeCell ref="E433:G433"/>
    <mergeCell ref="E436:G436"/>
    <mergeCell ref="E417:G417"/>
    <mergeCell ref="E419:G419"/>
    <mergeCell ref="E421:G421"/>
    <mergeCell ref="E423:G423"/>
    <mergeCell ref="E424:G424"/>
    <mergeCell ref="E425:G425"/>
    <mergeCell ref="E490:F490"/>
    <mergeCell ref="E484:F484"/>
    <mergeCell ref="E485:G485"/>
    <mergeCell ref="E481:G481"/>
    <mergeCell ref="A469:H469"/>
    <mergeCell ref="A470:H470"/>
    <mergeCell ref="A471:H471"/>
    <mergeCell ref="E475:F475"/>
    <mergeCell ref="E478:F478"/>
    <mergeCell ref="E479:G479"/>
    <mergeCell ref="E568:G568"/>
    <mergeCell ref="E571:H571"/>
    <mergeCell ref="E572:G572"/>
    <mergeCell ref="E582:G582"/>
    <mergeCell ref="E564:F564"/>
    <mergeCell ref="E566:F566"/>
    <mergeCell ref="E550:G550"/>
    <mergeCell ref="E493:G493"/>
    <mergeCell ref="E494:G494"/>
    <mergeCell ref="A499:H499"/>
    <mergeCell ref="A500:H500"/>
    <mergeCell ref="A501:H501"/>
    <mergeCell ref="E503:F503"/>
    <mergeCell ref="E504:G504"/>
    <mergeCell ref="E507:F507"/>
    <mergeCell ref="E506:F506"/>
    <mergeCell ref="E516:F516"/>
    <mergeCell ref="E537:G537"/>
    <mergeCell ref="E515:F515"/>
    <mergeCell ref="E540:G540"/>
    <mergeCell ref="E539:F539"/>
    <mergeCell ref="A531:H531"/>
    <mergeCell ref="A532:H532"/>
    <mergeCell ref="A533:H533"/>
    <mergeCell ref="E619:G619"/>
    <mergeCell ref="E629:G629"/>
    <mergeCell ref="E674:G674"/>
    <mergeCell ref="E676:H676"/>
    <mergeCell ref="A593:H593"/>
    <mergeCell ref="A594:H594"/>
    <mergeCell ref="A595:H595"/>
    <mergeCell ref="E596:F596"/>
    <mergeCell ref="E597:G597"/>
    <mergeCell ref="E609:G609"/>
    <mergeCell ref="E598:G598"/>
    <mergeCell ref="E599:G599"/>
    <mergeCell ref="E600:G600"/>
    <mergeCell ref="A602:H602"/>
    <mergeCell ref="E772:F772"/>
    <mergeCell ref="E774:F774"/>
    <mergeCell ref="E780:F780"/>
    <mergeCell ref="E775:F775"/>
    <mergeCell ref="A755:H755"/>
    <mergeCell ref="A756:H756"/>
    <mergeCell ref="A757:H757"/>
    <mergeCell ref="E760:F760"/>
    <mergeCell ref="E763:F763"/>
    <mergeCell ref="E766:F766"/>
    <mergeCell ref="E17:G17"/>
    <mergeCell ref="E19:H19"/>
    <mergeCell ref="E20:H20"/>
    <mergeCell ref="E21:G21"/>
    <mergeCell ref="E22:G22"/>
    <mergeCell ref="E23:G23"/>
    <mergeCell ref="A1:I1"/>
    <mergeCell ref="A2:I2"/>
    <mergeCell ref="A3:I3"/>
    <mergeCell ref="E8:G8"/>
    <mergeCell ref="E11:H11"/>
    <mergeCell ref="E15:H15"/>
    <mergeCell ref="E770:F770"/>
    <mergeCell ref="E36:H36"/>
    <mergeCell ref="E26:G26"/>
    <mergeCell ref="E29:G29"/>
    <mergeCell ref="E31:G31"/>
    <mergeCell ref="E33:G33"/>
    <mergeCell ref="E34:G34"/>
    <mergeCell ref="E35:H35"/>
    <mergeCell ref="E743:F743"/>
    <mergeCell ref="E745:F745"/>
    <mergeCell ref="E747:F747"/>
    <mergeCell ref="E741:F741"/>
    <mergeCell ref="E751:F751"/>
    <mergeCell ref="A728:H728"/>
    <mergeCell ref="A729:H729"/>
    <mergeCell ref="A730:H730"/>
    <mergeCell ref="E733:F733"/>
    <mergeCell ref="E735:F735"/>
    <mergeCell ref="E737:F737"/>
    <mergeCell ref="A603:H603"/>
    <mergeCell ref="E611:F611"/>
    <mergeCell ref="E613:F613"/>
    <mergeCell ref="E615:G615"/>
    <mergeCell ref="E618:H618"/>
  </mergeCells>
  <printOptions horizontalCentered="1"/>
  <pageMargins left="0.19685039370078741" right="0.31496062992125984" top="0.78740157480314965" bottom="0.51181102362204722" header="0.51181102362204722" footer="0.51181102362204722"/>
  <pageSetup paperSize="256" scale="75" firstPageNumber="4294963191" orientation="portrait" horizontalDpi="4294967292" verticalDpi="4294967292" r:id="rId1"/>
  <headerFooter alignWithMargins="0"/>
  <rowBreaks count="1" manualBreakCount="1">
    <brk id="84" min="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365"/>
  <sheetViews>
    <sheetView topLeftCell="A284" workbookViewId="0">
      <selection activeCell="A170" sqref="A170:K201"/>
    </sheetView>
  </sheetViews>
  <sheetFormatPr defaultColWidth="9.140625" defaultRowHeight="15"/>
  <cols>
    <col min="1" max="1" width="3.5703125" customWidth="1"/>
    <col min="2" max="2" width="14" bestFit="1" customWidth="1"/>
    <col min="3" max="3" width="11.5703125" bestFit="1" customWidth="1"/>
    <col min="4" max="4" width="39.42578125" customWidth="1"/>
    <col min="5" max="5" width="18" bestFit="1" customWidth="1"/>
    <col min="6" max="8" width="6.7109375" customWidth="1"/>
    <col min="9" max="9" width="18.7109375" bestFit="1" customWidth="1"/>
    <col min="10" max="10" width="19.140625" bestFit="1" customWidth="1"/>
    <col min="11" max="11" width="19" customWidth="1"/>
    <col min="12" max="12" width="20.85546875" bestFit="1" customWidth="1"/>
  </cols>
  <sheetData>
    <row r="2" spans="1:12" ht="18.75">
      <c r="A2" s="274" t="s">
        <v>312</v>
      </c>
      <c r="B2" s="274"/>
      <c r="C2" s="274"/>
      <c r="D2" s="274"/>
      <c r="E2" s="274"/>
      <c r="F2" s="274"/>
      <c r="G2" s="274"/>
      <c r="H2" s="274"/>
      <c r="I2" s="274"/>
      <c r="J2" s="274"/>
      <c r="K2" s="99"/>
      <c r="L2" s="99"/>
    </row>
    <row r="3" spans="1:12" ht="15.75">
      <c r="A3" s="388" t="s">
        <v>313</v>
      </c>
      <c r="B3" s="388"/>
      <c r="C3" s="388"/>
      <c r="D3" s="388"/>
      <c r="E3" s="388"/>
      <c r="F3" s="388"/>
      <c r="G3" s="388"/>
      <c r="H3" s="388"/>
      <c r="I3" s="388"/>
      <c r="J3" s="388"/>
      <c r="K3" s="100"/>
      <c r="L3" s="100"/>
    </row>
    <row r="4" spans="1:12" ht="15.75" thickBot="1"/>
    <row r="5" spans="1:12">
      <c r="A5" s="389" t="s">
        <v>0</v>
      </c>
      <c r="B5" s="392" t="s">
        <v>314</v>
      </c>
      <c r="C5" s="392" t="s">
        <v>315</v>
      </c>
      <c r="D5" s="392" t="s">
        <v>316</v>
      </c>
      <c r="E5" s="392" t="s">
        <v>317</v>
      </c>
      <c r="F5" s="395" t="s">
        <v>318</v>
      </c>
      <c r="G5" s="396"/>
      <c r="H5" s="396"/>
      <c r="I5" s="396"/>
      <c r="J5" s="398" t="s">
        <v>319</v>
      </c>
      <c r="K5" s="247"/>
      <c r="L5" s="445"/>
    </row>
    <row r="6" spans="1:12">
      <c r="A6" s="390"/>
      <c r="B6" s="393"/>
      <c r="C6" s="393"/>
      <c r="D6" s="393"/>
      <c r="E6" s="393"/>
      <c r="F6" s="441" t="s">
        <v>320</v>
      </c>
      <c r="G6" s="442"/>
      <c r="H6" s="443"/>
      <c r="I6" s="72" t="s">
        <v>321</v>
      </c>
      <c r="J6" s="399"/>
      <c r="K6" s="446"/>
      <c r="L6" s="445"/>
    </row>
    <row r="7" spans="1:12" ht="30.75" thickBot="1">
      <c r="A7" s="391"/>
      <c r="B7" s="394"/>
      <c r="C7" s="394"/>
      <c r="D7" s="394"/>
      <c r="E7" s="394"/>
      <c r="F7" s="73" t="s">
        <v>322</v>
      </c>
      <c r="G7" s="73" t="s">
        <v>323</v>
      </c>
      <c r="H7" s="73" t="s">
        <v>324</v>
      </c>
      <c r="I7" s="74" t="s">
        <v>805</v>
      </c>
      <c r="J7" s="400"/>
      <c r="K7" s="248"/>
      <c r="L7" s="445"/>
    </row>
    <row r="8" spans="1:12">
      <c r="A8" s="75"/>
      <c r="B8" s="76"/>
      <c r="C8" s="76"/>
      <c r="D8" s="77"/>
      <c r="E8" s="77"/>
      <c r="F8" s="77"/>
      <c r="G8" s="77"/>
      <c r="H8" s="77"/>
      <c r="I8" s="77"/>
      <c r="J8" s="255"/>
      <c r="K8" s="190"/>
      <c r="L8" s="127"/>
    </row>
    <row r="9" spans="1:12" ht="15" customHeight="1">
      <c r="A9" s="79" t="s">
        <v>9</v>
      </c>
      <c r="B9" s="119" t="s">
        <v>797</v>
      </c>
      <c r="C9" s="80" t="s">
        <v>325</v>
      </c>
      <c r="D9" s="81" t="s">
        <v>326</v>
      </c>
      <c r="E9" s="82"/>
      <c r="F9" s="81"/>
      <c r="G9" s="81"/>
      <c r="H9" s="81"/>
      <c r="I9" s="81"/>
      <c r="J9" s="447" t="s">
        <v>795</v>
      </c>
      <c r="K9" s="190"/>
      <c r="L9" s="127"/>
    </row>
    <row r="10" spans="1:12">
      <c r="A10" s="84"/>
      <c r="B10" s="80"/>
      <c r="C10" s="80"/>
      <c r="D10" s="81" t="s">
        <v>327</v>
      </c>
      <c r="E10" s="82"/>
      <c r="F10" s="85"/>
      <c r="G10" s="85"/>
      <c r="H10" s="85"/>
      <c r="I10" s="85"/>
      <c r="J10" s="371"/>
      <c r="K10" s="249"/>
      <c r="L10" s="250"/>
    </row>
    <row r="11" spans="1:12">
      <c r="A11" s="84"/>
      <c r="B11" s="80"/>
      <c r="C11" s="80"/>
      <c r="D11" s="81" t="s">
        <v>330</v>
      </c>
      <c r="E11" s="82" t="s">
        <v>331</v>
      </c>
      <c r="F11" s="82"/>
      <c r="G11" s="82"/>
      <c r="H11" s="82"/>
      <c r="I11" s="82"/>
      <c r="J11" s="371"/>
      <c r="K11" s="190"/>
      <c r="L11" s="250"/>
    </row>
    <row r="12" spans="1:12">
      <c r="A12" s="84"/>
      <c r="B12" s="80"/>
      <c r="C12" s="80"/>
      <c r="D12" s="81" t="s">
        <v>332</v>
      </c>
      <c r="E12" s="82" t="s">
        <v>331</v>
      </c>
      <c r="F12" s="82"/>
      <c r="G12" s="82"/>
      <c r="H12" s="82"/>
      <c r="I12" s="82"/>
      <c r="J12" s="371"/>
      <c r="K12" s="190"/>
      <c r="L12" s="127"/>
    </row>
    <row r="13" spans="1:12">
      <c r="A13" s="84"/>
      <c r="B13" s="80"/>
      <c r="C13" s="80"/>
      <c r="D13" s="81" t="s">
        <v>333</v>
      </c>
      <c r="E13" s="82" t="s">
        <v>334</v>
      </c>
      <c r="F13" s="82"/>
      <c r="G13" s="82"/>
      <c r="H13" s="82"/>
      <c r="I13" s="82"/>
      <c r="J13" s="371"/>
      <c r="K13" s="190"/>
      <c r="L13" s="127"/>
    </row>
    <row r="14" spans="1:12">
      <c r="A14" s="84"/>
      <c r="B14" s="80"/>
      <c r="C14" s="80"/>
      <c r="D14" s="81" t="s">
        <v>335</v>
      </c>
      <c r="E14" s="82" t="s">
        <v>336</v>
      </c>
      <c r="F14" s="82"/>
      <c r="G14" s="82"/>
      <c r="H14" s="82"/>
      <c r="I14" s="82"/>
      <c r="J14" s="371"/>
      <c r="K14" s="190"/>
      <c r="L14" s="127"/>
    </row>
    <row r="15" spans="1:12">
      <c r="A15" s="84"/>
      <c r="B15" s="80"/>
      <c r="C15" s="80"/>
      <c r="D15" s="81" t="s">
        <v>337</v>
      </c>
      <c r="E15" s="82"/>
      <c r="F15" s="82"/>
      <c r="G15" s="82"/>
      <c r="H15" s="82"/>
      <c r="I15" s="82"/>
      <c r="J15" s="371"/>
      <c r="K15" s="190"/>
      <c r="L15" s="127"/>
    </row>
    <row r="16" spans="1:12">
      <c r="A16" s="84"/>
      <c r="B16" s="80"/>
      <c r="C16" s="80"/>
      <c r="D16" s="81" t="s">
        <v>338</v>
      </c>
      <c r="E16" s="82" t="s">
        <v>339</v>
      </c>
      <c r="F16" s="82"/>
      <c r="G16" s="82"/>
      <c r="H16" s="82"/>
      <c r="I16" s="82"/>
      <c r="J16" s="371"/>
      <c r="K16" s="190"/>
      <c r="L16" s="127"/>
    </row>
    <row r="17" spans="1:12">
      <c r="A17" s="84"/>
      <c r="B17" s="80"/>
      <c r="C17" s="80"/>
      <c r="D17" s="81" t="s">
        <v>340</v>
      </c>
      <c r="E17" s="82" t="s">
        <v>341</v>
      </c>
      <c r="F17" s="82"/>
      <c r="G17" s="82"/>
      <c r="H17" s="82"/>
      <c r="I17" s="82"/>
      <c r="J17" s="371"/>
      <c r="K17" s="190"/>
      <c r="L17" s="127"/>
    </row>
    <row r="18" spans="1:12">
      <c r="A18" s="84"/>
      <c r="B18" s="80"/>
      <c r="C18" s="80"/>
      <c r="D18" s="81" t="s">
        <v>342</v>
      </c>
      <c r="E18" s="82" t="s">
        <v>343</v>
      </c>
      <c r="F18" s="82"/>
      <c r="G18" s="82"/>
      <c r="H18" s="82"/>
      <c r="I18" s="82"/>
      <c r="J18" s="371"/>
      <c r="K18" s="190"/>
      <c r="L18" s="127"/>
    </row>
    <row r="19" spans="1:12">
      <c r="A19" s="84"/>
      <c r="B19" s="80"/>
      <c r="C19" s="80"/>
      <c r="D19" s="81" t="s">
        <v>344</v>
      </c>
      <c r="E19" s="82" t="s">
        <v>345</v>
      </c>
      <c r="F19" s="82"/>
      <c r="G19" s="82"/>
      <c r="H19" s="82"/>
      <c r="I19" s="82"/>
      <c r="J19" s="371"/>
      <c r="K19" s="190"/>
      <c r="L19" s="127"/>
    </row>
    <row r="20" spans="1:12">
      <c r="A20" s="84"/>
      <c r="B20" s="80"/>
      <c r="C20" s="80"/>
      <c r="D20" s="81" t="s">
        <v>346</v>
      </c>
      <c r="E20" s="82" t="s">
        <v>345</v>
      </c>
      <c r="F20" s="82"/>
      <c r="G20" s="82"/>
      <c r="H20" s="82"/>
      <c r="I20" s="82"/>
      <c r="J20" s="371"/>
      <c r="K20" s="190"/>
      <c r="L20" s="127"/>
    </row>
    <row r="21" spans="1:12">
      <c r="A21" s="84"/>
      <c r="B21" s="80"/>
      <c r="C21" s="80"/>
      <c r="D21" s="81"/>
      <c r="E21" s="82"/>
      <c r="F21" s="82"/>
      <c r="G21" s="82"/>
      <c r="H21" s="82"/>
      <c r="I21" s="82"/>
      <c r="J21" s="371"/>
      <c r="K21" s="190"/>
      <c r="L21" s="127"/>
    </row>
    <row r="22" spans="1:12">
      <c r="A22" s="84"/>
      <c r="B22" s="119" t="s">
        <v>794</v>
      </c>
      <c r="C22" s="80"/>
      <c r="D22" s="81" t="s">
        <v>800</v>
      </c>
      <c r="E22" s="82"/>
      <c r="F22" s="82"/>
      <c r="G22" s="82"/>
      <c r="H22" s="82"/>
      <c r="I22" s="82"/>
      <c r="J22" s="371"/>
      <c r="K22" s="190"/>
      <c r="L22" s="127"/>
    </row>
    <row r="23" spans="1:12">
      <c r="A23" s="84"/>
      <c r="B23" s="253"/>
      <c r="C23" s="80" t="s">
        <v>798</v>
      </c>
      <c r="D23" s="252" t="s">
        <v>796</v>
      </c>
      <c r="E23" s="82"/>
      <c r="F23" s="82"/>
      <c r="G23" s="82"/>
      <c r="H23" s="82"/>
      <c r="I23" s="148" t="s">
        <v>328</v>
      </c>
      <c r="J23" s="371"/>
      <c r="K23" s="190"/>
      <c r="L23" s="127"/>
    </row>
    <row r="24" spans="1:12">
      <c r="A24" s="84"/>
      <c r="B24" s="253"/>
      <c r="C24" s="80"/>
      <c r="D24" s="88" t="s">
        <v>348</v>
      </c>
      <c r="E24" s="82"/>
      <c r="F24" s="82"/>
      <c r="G24" s="82"/>
      <c r="H24" s="82"/>
      <c r="I24" s="148" t="s">
        <v>328</v>
      </c>
      <c r="J24" s="371"/>
      <c r="K24" s="190"/>
      <c r="L24" s="127"/>
    </row>
    <row r="25" spans="1:12">
      <c r="A25" s="84"/>
      <c r="B25" s="253"/>
      <c r="C25" s="80"/>
      <c r="D25" s="88" t="s">
        <v>349</v>
      </c>
      <c r="E25" s="82"/>
      <c r="F25" s="82"/>
      <c r="G25" s="82"/>
      <c r="H25" s="82"/>
      <c r="I25" s="148" t="s">
        <v>328</v>
      </c>
      <c r="J25" s="371"/>
      <c r="K25" s="190"/>
      <c r="L25" s="127"/>
    </row>
    <row r="26" spans="1:12">
      <c r="A26" s="84"/>
      <c r="B26" s="253"/>
      <c r="C26" s="80"/>
      <c r="D26" s="88" t="s">
        <v>350</v>
      </c>
      <c r="E26" s="82"/>
      <c r="F26" s="82"/>
      <c r="G26" s="82"/>
      <c r="H26" s="82"/>
      <c r="I26" s="148" t="s">
        <v>328</v>
      </c>
      <c r="J26" s="371"/>
      <c r="K26" s="190"/>
      <c r="L26" s="127"/>
    </row>
    <row r="27" spans="1:12">
      <c r="A27" s="84"/>
      <c r="B27" s="253"/>
      <c r="C27" s="80"/>
      <c r="D27" s="88" t="s">
        <v>351</v>
      </c>
      <c r="E27" s="82"/>
      <c r="F27" s="82"/>
      <c r="G27" s="82"/>
      <c r="H27" s="82"/>
      <c r="I27" s="148" t="s">
        <v>328</v>
      </c>
      <c r="J27" s="371"/>
      <c r="K27" s="190"/>
      <c r="L27" s="127"/>
    </row>
    <row r="28" spans="1:12">
      <c r="A28" s="84"/>
      <c r="B28" s="253"/>
      <c r="C28" s="80"/>
      <c r="D28" s="88" t="s">
        <v>352</v>
      </c>
      <c r="E28" s="82"/>
      <c r="F28" s="82"/>
      <c r="G28" s="82"/>
      <c r="H28" s="82"/>
      <c r="I28" s="148"/>
      <c r="J28" s="371"/>
      <c r="K28" s="190"/>
      <c r="L28" s="127"/>
    </row>
    <row r="29" spans="1:12">
      <c r="A29" s="84"/>
      <c r="B29" s="253"/>
      <c r="C29" s="80"/>
      <c r="D29" s="88" t="s">
        <v>353</v>
      </c>
      <c r="E29" s="82"/>
      <c r="F29" s="82"/>
      <c r="G29" s="82"/>
      <c r="H29" s="82"/>
      <c r="I29" s="148"/>
      <c r="J29" s="371"/>
      <c r="K29" s="190"/>
      <c r="L29" s="127"/>
    </row>
    <row r="30" spans="1:12">
      <c r="A30" s="84"/>
      <c r="B30" s="253"/>
      <c r="C30" s="80"/>
      <c r="D30" s="88"/>
      <c r="E30" s="82"/>
      <c r="F30" s="82"/>
      <c r="G30" s="82"/>
      <c r="H30" s="82"/>
      <c r="I30" s="148"/>
      <c r="J30" s="371"/>
      <c r="K30" s="190"/>
      <c r="L30" s="127"/>
    </row>
    <row r="31" spans="1:12">
      <c r="A31" s="84"/>
      <c r="B31" s="253"/>
      <c r="C31" s="80" t="s">
        <v>799</v>
      </c>
      <c r="D31" s="81" t="s">
        <v>801</v>
      </c>
      <c r="E31" s="82"/>
      <c r="F31" s="82"/>
      <c r="G31" s="82"/>
      <c r="H31" s="82"/>
      <c r="I31" s="148"/>
      <c r="J31" s="371"/>
      <c r="K31" s="190"/>
      <c r="L31" s="127"/>
    </row>
    <row r="32" spans="1:12">
      <c r="A32" s="84"/>
      <c r="B32" s="253"/>
      <c r="C32" s="80"/>
      <c r="D32" s="252" t="s">
        <v>796</v>
      </c>
      <c r="E32" s="82"/>
      <c r="F32" s="82"/>
      <c r="G32" s="82"/>
      <c r="H32" s="82"/>
      <c r="I32" s="148" t="s">
        <v>328</v>
      </c>
      <c r="J32" s="371"/>
      <c r="K32" s="190"/>
      <c r="L32" s="127"/>
    </row>
    <row r="33" spans="1:12">
      <c r="A33" s="84"/>
      <c r="B33" s="253"/>
      <c r="C33" s="80"/>
      <c r="D33" s="88" t="s">
        <v>348</v>
      </c>
      <c r="E33" s="82"/>
      <c r="F33" s="82"/>
      <c r="G33" s="82"/>
      <c r="H33" s="82"/>
      <c r="I33" s="148" t="s">
        <v>328</v>
      </c>
      <c r="J33" s="371"/>
      <c r="K33" s="190"/>
      <c r="L33" s="127"/>
    </row>
    <row r="34" spans="1:12">
      <c r="A34" s="84"/>
      <c r="B34" s="87"/>
      <c r="C34" s="80"/>
      <c r="D34" s="88" t="s">
        <v>349</v>
      </c>
      <c r="E34" s="82"/>
      <c r="F34" s="86"/>
      <c r="G34" s="86"/>
      <c r="H34" s="86"/>
      <c r="I34" s="148" t="s">
        <v>328</v>
      </c>
      <c r="J34" s="371"/>
      <c r="K34" s="251"/>
      <c r="L34" s="127"/>
    </row>
    <row r="35" spans="1:12">
      <c r="A35" s="84"/>
      <c r="B35" s="87"/>
      <c r="C35" s="89"/>
      <c r="D35" s="88" t="s">
        <v>350</v>
      </c>
      <c r="E35" s="82"/>
      <c r="F35" s="82"/>
      <c r="G35" s="82"/>
      <c r="H35" s="82"/>
      <c r="I35" s="148" t="s">
        <v>328</v>
      </c>
      <c r="J35" s="371"/>
      <c r="K35" s="190"/>
      <c r="L35" s="127"/>
    </row>
    <row r="36" spans="1:12">
      <c r="A36" s="84"/>
      <c r="B36" s="87"/>
      <c r="C36" s="89"/>
      <c r="D36" s="88" t="s">
        <v>351</v>
      </c>
      <c r="E36" s="82"/>
      <c r="F36" s="86"/>
      <c r="G36" s="86"/>
      <c r="H36" s="86"/>
      <c r="I36" s="148" t="s">
        <v>328</v>
      </c>
      <c r="J36" s="371"/>
      <c r="K36" s="251"/>
      <c r="L36" s="127"/>
    </row>
    <row r="37" spans="1:12">
      <c r="A37" s="84"/>
      <c r="B37" s="87"/>
      <c r="C37" s="89"/>
      <c r="D37" s="88" t="s">
        <v>352</v>
      </c>
      <c r="E37" s="82"/>
      <c r="F37" s="86"/>
      <c r="G37" s="86"/>
      <c r="H37" s="86"/>
      <c r="I37" s="148"/>
      <c r="J37" s="371"/>
      <c r="K37" s="251"/>
      <c r="L37" s="127"/>
    </row>
    <row r="38" spans="1:12">
      <c r="A38" s="84"/>
      <c r="B38" s="87"/>
      <c r="C38" s="89"/>
      <c r="D38" s="88" t="s">
        <v>353</v>
      </c>
      <c r="E38" s="82"/>
      <c r="F38" s="86"/>
      <c r="G38" s="86"/>
      <c r="H38" s="86"/>
      <c r="I38" s="148"/>
      <c r="J38" s="371"/>
      <c r="K38" s="251"/>
      <c r="L38" s="250"/>
    </row>
    <row r="39" spans="1:12">
      <c r="A39" s="84"/>
      <c r="B39" s="87"/>
      <c r="C39" s="80" t="s">
        <v>802</v>
      </c>
      <c r="D39" s="88" t="s">
        <v>803</v>
      </c>
      <c r="E39" s="82"/>
      <c r="F39" s="86"/>
      <c r="G39" s="86"/>
      <c r="H39" s="86"/>
      <c r="I39" s="148" t="s">
        <v>328</v>
      </c>
      <c r="J39" s="447" t="s">
        <v>806</v>
      </c>
      <c r="K39" s="251"/>
      <c r="L39" s="250"/>
    </row>
    <row r="40" spans="1:12">
      <c r="A40" s="84"/>
      <c r="B40" s="87"/>
      <c r="C40" s="89" t="s">
        <v>804</v>
      </c>
      <c r="D40" s="88" t="s">
        <v>352</v>
      </c>
      <c r="E40" s="82"/>
      <c r="F40" s="86"/>
      <c r="G40" s="86"/>
      <c r="H40" s="86"/>
      <c r="I40" s="86"/>
      <c r="J40" s="371"/>
      <c r="K40" s="249"/>
      <c r="L40" s="127"/>
    </row>
    <row r="41" spans="1:12">
      <c r="A41" s="84"/>
      <c r="B41" s="87"/>
      <c r="C41" s="89"/>
      <c r="D41" s="88" t="s">
        <v>353</v>
      </c>
      <c r="E41" s="82"/>
      <c r="F41" s="86"/>
      <c r="G41" s="86"/>
      <c r="H41" s="86"/>
      <c r="I41" s="86"/>
      <c r="J41" s="371"/>
      <c r="K41" s="249"/>
      <c r="L41" s="127"/>
    </row>
    <row r="42" spans="1:12">
      <c r="A42" s="84"/>
      <c r="B42" s="87"/>
      <c r="C42" s="89"/>
      <c r="D42" s="88" t="s">
        <v>354</v>
      </c>
      <c r="E42" s="82"/>
      <c r="F42" s="82"/>
      <c r="G42" s="82"/>
      <c r="H42" s="82"/>
      <c r="I42" s="82"/>
      <c r="J42" s="448"/>
      <c r="K42" s="190"/>
      <c r="L42" s="127"/>
    </row>
    <row r="43" spans="1:12">
      <c r="A43" s="84"/>
      <c r="B43" s="87"/>
      <c r="C43" s="120" t="s">
        <v>355</v>
      </c>
      <c r="D43" s="88" t="s">
        <v>356</v>
      </c>
      <c r="E43" s="82"/>
      <c r="F43" s="85"/>
      <c r="G43" s="85"/>
      <c r="H43" s="85"/>
      <c r="I43" s="85"/>
      <c r="J43" s="207"/>
      <c r="K43" s="249"/>
      <c r="L43" s="127"/>
    </row>
    <row r="44" spans="1:12">
      <c r="A44" s="84"/>
      <c r="B44" s="87"/>
      <c r="C44" s="80" t="s">
        <v>357</v>
      </c>
      <c r="D44" s="88" t="s">
        <v>358</v>
      </c>
      <c r="E44" s="82"/>
      <c r="F44" s="85"/>
      <c r="G44" s="85"/>
      <c r="H44" s="85"/>
      <c r="I44" s="85"/>
      <c r="J44" s="207"/>
      <c r="K44" s="249"/>
      <c r="L44" s="250"/>
    </row>
    <row r="45" spans="1:12" ht="15.75" thickBot="1">
      <c r="A45" s="92"/>
      <c r="B45" s="93"/>
      <c r="C45" s="94"/>
      <c r="D45" s="95"/>
      <c r="E45" s="96"/>
      <c r="F45" s="97"/>
      <c r="G45" s="97"/>
      <c r="H45" s="97"/>
      <c r="I45" s="97"/>
      <c r="J45" s="254"/>
      <c r="K45" s="190"/>
      <c r="L45" s="127"/>
    </row>
    <row r="50" spans="1:12" ht="18.75">
      <c r="A50" s="274" t="s">
        <v>359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99"/>
    </row>
    <row r="51" spans="1:12" ht="15.75">
      <c r="A51" s="388" t="s">
        <v>360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100"/>
    </row>
    <row r="53" spans="1:12">
      <c r="A53" s="389" t="s">
        <v>0</v>
      </c>
      <c r="B53" s="392" t="s">
        <v>314</v>
      </c>
      <c r="C53" s="392" t="s">
        <v>315</v>
      </c>
      <c r="D53" s="392" t="s">
        <v>316</v>
      </c>
      <c r="E53" s="392" t="s">
        <v>318</v>
      </c>
      <c r="F53" s="392"/>
      <c r="G53" s="392"/>
      <c r="H53" s="392"/>
      <c r="I53" s="392"/>
      <c r="J53" s="392"/>
      <c r="K53" s="398" t="s">
        <v>319</v>
      </c>
      <c r="L53" s="444"/>
    </row>
    <row r="54" spans="1:12">
      <c r="A54" s="390"/>
      <c r="B54" s="393"/>
      <c r="C54" s="393"/>
      <c r="D54" s="393"/>
      <c r="E54" s="393" t="s">
        <v>320</v>
      </c>
      <c r="F54" s="393"/>
      <c r="G54" s="393"/>
      <c r="H54" s="393"/>
      <c r="I54" s="393"/>
      <c r="J54" s="72" t="s">
        <v>321</v>
      </c>
      <c r="K54" s="399"/>
      <c r="L54" s="444"/>
    </row>
    <row r="55" spans="1:12" ht="30">
      <c r="A55" s="391"/>
      <c r="B55" s="394"/>
      <c r="C55" s="394"/>
      <c r="D55" s="394"/>
      <c r="E55" s="73" t="s">
        <v>322</v>
      </c>
      <c r="F55" s="73" t="s">
        <v>323</v>
      </c>
      <c r="G55" s="73" t="s">
        <v>324</v>
      </c>
      <c r="H55" s="73" t="s">
        <v>361</v>
      </c>
      <c r="I55" s="73" t="s">
        <v>362</v>
      </c>
      <c r="J55" s="74" t="s">
        <v>363</v>
      </c>
      <c r="K55" s="400"/>
      <c r="L55" s="444"/>
    </row>
    <row r="56" spans="1:12">
      <c r="A56" s="75"/>
      <c r="B56" s="76"/>
      <c r="C56" s="76"/>
      <c r="D56" s="77"/>
      <c r="E56" s="77"/>
      <c r="F56" s="77"/>
      <c r="G56" s="77"/>
      <c r="H56" s="77"/>
      <c r="I56" s="77"/>
      <c r="J56" s="77"/>
      <c r="K56" s="101"/>
      <c r="L56" s="65"/>
    </row>
    <row r="57" spans="1:12">
      <c r="A57" s="79" t="s">
        <v>9</v>
      </c>
      <c r="B57" s="119" t="s">
        <v>364</v>
      </c>
      <c r="C57" s="80" t="s">
        <v>365</v>
      </c>
      <c r="D57" s="121" t="s">
        <v>366</v>
      </c>
      <c r="E57" s="86" t="s">
        <v>329</v>
      </c>
      <c r="F57" s="86" t="s">
        <v>329</v>
      </c>
      <c r="G57" s="86" t="s">
        <v>329</v>
      </c>
      <c r="H57" s="86" t="s">
        <v>329</v>
      </c>
      <c r="I57" s="86" t="s">
        <v>329</v>
      </c>
      <c r="J57" s="102" t="s">
        <v>328</v>
      </c>
      <c r="K57" s="103"/>
      <c r="L57" s="65"/>
    </row>
    <row r="58" spans="1:12">
      <c r="A58" s="84"/>
      <c r="B58" s="80"/>
      <c r="C58" s="80"/>
      <c r="D58" s="81" t="s">
        <v>367</v>
      </c>
      <c r="E58" s="86"/>
      <c r="F58" s="86"/>
      <c r="G58" s="86"/>
      <c r="H58" s="86"/>
      <c r="I58" s="86"/>
      <c r="J58" s="102"/>
      <c r="K58" s="104"/>
      <c r="L58" s="105"/>
    </row>
    <row r="59" spans="1:12">
      <c r="A59" s="84"/>
      <c r="B59" s="80"/>
      <c r="C59" s="80"/>
      <c r="D59" s="121" t="s">
        <v>368</v>
      </c>
      <c r="E59" s="86" t="s">
        <v>329</v>
      </c>
      <c r="F59" s="86" t="s">
        <v>329</v>
      </c>
      <c r="G59" s="86" t="s">
        <v>329</v>
      </c>
      <c r="H59" s="86" t="s">
        <v>329</v>
      </c>
      <c r="I59" s="86" t="s">
        <v>329</v>
      </c>
      <c r="J59" s="102" t="s">
        <v>328</v>
      </c>
      <c r="K59" s="103"/>
      <c r="L59" s="105"/>
    </row>
    <row r="60" spans="1:12">
      <c r="A60" s="84"/>
      <c r="B60" s="80"/>
      <c r="C60" s="80"/>
      <c r="D60" s="121" t="s">
        <v>369</v>
      </c>
      <c r="E60" s="86" t="s">
        <v>329</v>
      </c>
      <c r="F60" s="86" t="s">
        <v>329</v>
      </c>
      <c r="G60" s="86" t="s">
        <v>329</v>
      </c>
      <c r="H60" s="86" t="s">
        <v>329</v>
      </c>
      <c r="I60" s="86" t="s">
        <v>329</v>
      </c>
      <c r="J60" s="102" t="s">
        <v>328</v>
      </c>
      <c r="K60" s="103"/>
      <c r="L60" s="65"/>
    </row>
    <row r="61" spans="1:12">
      <c r="A61" s="84"/>
      <c r="B61" s="80"/>
      <c r="C61" s="80"/>
      <c r="D61" s="81" t="s">
        <v>370</v>
      </c>
      <c r="E61" s="86"/>
      <c r="F61" s="86"/>
      <c r="G61" s="86"/>
      <c r="H61" s="86"/>
      <c r="I61" s="86"/>
      <c r="J61" s="102"/>
      <c r="K61" s="103"/>
      <c r="L61" s="65"/>
    </row>
    <row r="62" spans="1:12">
      <c r="A62" s="84"/>
      <c r="B62" s="80"/>
      <c r="C62" s="80"/>
      <c r="D62" s="121" t="s">
        <v>371</v>
      </c>
      <c r="E62" s="86" t="s">
        <v>329</v>
      </c>
      <c r="F62" s="86" t="s">
        <v>329</v>
      </c>
      <c r="G62" s="86" t="s">
        <v>329</v>
      </c>
      <c r="H62" s="86" t="s">
        <v>329</v>
      </c>
      <c r="I62" s="86" t="s">
        <v>329</v>
      </c>
      <c r="J62" s="102" t="s">
        <v>328</v>
      </c>
      <c r="K62" s="103"/>
      <c r="L62" s="65"/>
    </row>
    <row r="63" spans="1:12">
      <c r="A63" s="84"/>
      <c r="B63" s="80"/>
      <c r="C63" s="80"/>
      <c r="D63" s="81" t="s">
        <v>372</v>
      </c>
      <c r="E63" s="82"/>
      <c r="F63" s="82"/>
      <c r="G63" s="82"/>
      <c r="H63" s="82"/>
      <c r="I63" s="82"/>
      <c r="J63" s="82"/>
      <c r="K63" s="103"/>
      <c r="L63" s="65"/>
    </row>
    <row r="64" spans="1:12">
      <c r="A64" s="84"/>
      <c r="B64" s="80"/>
      <c r="C64" s="80"/>
      <c r="D64" s="81"/>
      <c r="E64" s="82"/>
      <c r="F64" s="82"/>
      <c r="G64" s="82"/>
      <c r="H64" s="82"/>
      <c r="I64" s="82"/>
      <c r="J64" s="82"/>
      <c r="K64" s="103"/>
      <c r="L64" s="65"/>
    </row>
    <row r="65" spans="1:12">
      <c r="A65" s="84"/>
      <c r="B65" s="80"/>
      <c r="C65" s="120" t="s">
        <v>373</v>
      </c>
      <c r="D65" s="121" t="s">
        <v>374</v>
      </c>
      <c r="E65" s="102" t="s">
        <v>328</v>
      </c>
      <c r="F65" s="102" t="s">
        <v>328</v>
      </c>
      <c r="G65" s="82"/>
      <c r="H65" s="82"/>
      <c r="I65" s="82"/>
      <c r="J65" s="82"/>
      <c r="K65" s="103"/>
      <c r="L65" s="65"/>
    </row>
    <row r="66" spans="1:12">
      <c r="A66" s="84"/>
      <c r="B66" s="80"/>
      <c r="C66" s="80"/>
      <c r="D66" s="121" t="s">
        <v>375</v>
      </c>
      <c r="E66" s="102" t="s">
        <v>328</v>
      </c>
      <c r="F66" s="102" t="s">
        <v>328</v>
      </c>
      <c r="G66" s="82"/>
      <c r="H66" s="82"/>
      <c r="I66" s="82"/>
      <c r="J66" s="82"/>
      <c r="K66" s="103"/>
      <c r="L66" s="65"/>
    </row>
    <row r="67" spans="1:12">
      <c r="A67" s="84"/>
      <c r="B67" s="80"/>
      <c r="C67" s="80"/>
      <c r="D67" s="81" t="s">
        <v>376</v>
      </c>
      <c r="E67" s="82"/>
      <c r="F67" s="82"/>
      <c r="G67" s="82"/>
      <c r="H67" s="82"/>
      <c r="I67" s="82"/>
      <c r="J67" s="82"/>
      <c r="K67" s="103"/>
      <c r="L67" s="65"/>
    </row>
    <row r="68" spans="1:12">
      <c r="A68" s="92"/>
      <c r="B68" s="93"/>
      <c r="C68" s="94"/>
      <c r="D68" s="95"/>
      <c r="E68" s="96"/>
      <c r="F68" s="97"/>
      <c r="G68" s="97"/>
      <c r="H68" s="97"/>
      <c r="I68" s="97"/>
      <c r="J68" s="97"/>
      <c r="K68" s="106"/>
      <c r="L68" s="65"/>
    </row>
    <row r="73" spans="1:12" ht="18.75">
      <c r="A73" s="274" t="s">
        <v>377</v>
      </c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pans="1:12" ht="15.75">
      <c r="A74" s="388" t="s">
        <v>378</v>
      </c>
      <c r="B74" s="388"/>
      <c r="C74" s="388"/>
      <c r="D74" s="388"/>
      <c r="E74" s="388"/>
      <c r="F74" s="388"/>
      <c r="G74" s="388"/>
      <c r="H74" s="388"/>
      <c r="I74" s="388"/>
      <c r="J74" s="388"/>
      <c r="K74" s="388"/>
    </row>
    <row r="76" spans="1:12">
      <c r="A76" s="389" t="s">
        <v>0</v>
      </c>
      <c r="B76" s="392" t="s">
        <v>314</v>
      </c>
      <c r="C76" s="392" t="s">
        <v>315</v>
      </c>
      <c r="D76" s="392" t="s">
        <v>316</v>
      </c>
      <c r="E76" s="392" t="s">
        <v>318</v>
      </c>
      <c r="F76" s="392"/>
      <c r="G76" s="392"/>
      <c r="H76" s="392"/>
      <c r="I76" s="392"/>
      <c r="J76" s="392"/>
      <c r="K76" s="398" t="s">
        <v>319</v>
      </c>
    </row>
    <row r="77" spans="1:12">
      <c r="A77" s="390"/>
      <c r="B77" s="393"/>
      <c r="C77" s="393"/>
      <c r="D77" s="393"/>
      <c r="E77" s="107" t="s">
        <v>320</v>
      </c>
      <c r="F77" s="107"/>
      <c r="G77" s="107"/>
      <c r="H77" s="107"/>
      <c r="I77" s="393" t="s">
        <v>321</v>
      </c>
      <c r="J77" s="440"/>
      <c r="K77" s="399"/>
    </row>
    <row r="78" spans="1:12" ht="30">
      <c r="A78" s="391"/>
      <c r="B78" s="394"/>
      <c r="C78" s="394"/>
      <c r="D78" s="394"/>
      <c r="E78" s="73" t="s">
        <v>322</v>
      </c>
      <c r="F78" s="73" t="s">
        <v>323</v>
      </c>
      <c r="G78" s="73" t="s">
        <v>324</v>
      </c>
      <c r="H78" s="73" t="s">
        <v>361</v>
      </c>
      <c r="I78" s="108" t="s">
        <v>379</v>
      </c>
      <c r="J78" s="74" t="s">
        <v>380</v>
      </c>
      <c r="K78" s="400"/>
    </row>
    <row r="79" spans="1:12">
      <c r="A79" s="75"/>
      <c r="B79" s="76"/>
      <c r="C79" s="76"/>
      <c r="D79" s="77"/>
      <c r="E79" s="77"/>
      <c r="F79" s="77"/>
      <c r="G79" s="77"/>
      <c r="H79" s="77"/>
      <c r="I79" s="77"/>
      <c r="J79" s="77"/>
      <c r="K79" s="101"/>
    </row>
    <row r="80" spans="1:12">
      <c r="A80" s="79" t="s">
        <v>9</v>
      </c>
      <c r="B80" s="119" t="s">
        <v>381</v>
      </c>
      <c r="C80" s="80" t="s">
        <v>382</v>
      </c>
      <c r="D80" s="121" t="s">
        <v>383</v>
      </c>
      <c r="E80" s="109" t="s">
        <v>328</v>
      </c>
      <c r="F80" s="109" t="s">
        <v>328</v>
      </c>
      <c r="G80" s="109" t="s">
        <v>328</v>
      </c>
      <c r="H80" s="109" t="s">
        <v>328</v>
      </c>
      <c r="I80" s="86" t="s">
        <v>329</v>
      </c>
      <c r="J80" s="86" t="s">
        <v>329</v>
      </c>
      <c r="K80" s="103"/>
    </row>
    <row r="81" spans="1:11">
      <c r="A81" s="84"/>
      <c r="B81" s="80"/>
      <c r="C81" s="80"/>
      <c r="D81" s="121" t="s">
        <v>384</v>
      </c>
      <c r="E81" s="109" t="s">
        <v>328</v>
      </c>
      <c r="F81" s="109" t="s">
        <v>328</v>
      </c>
      <c r="G81" s="109" t="s">
        <v>328</v>
      </c>
      <c r="H81" s="109" t="s">
        <v>328</v>
      </c>
      <c r="I81" s="86" t="s">
        <v>329</v>
      </c>
      <c r="J81" s="86" t="s">
        <v>329</v>
      </c>
      <c r="K81" s="104"/>
    </row>
    <row r="82" spans="1:11">
      <c r="A82" s="84"/>
      <c r="B82" s="80"/>
      <c r="C82" s="80"/>
      <c r="D82" s="81" t="s">
        <v>385</v>
      </c>
      <c r="E82" s="86"/>
      <c r="F82" s="86"/>
      <c r="G82" s="86"/>
      <c r="H82" s="86"/>
      <c r="I82" s="86"/>
      <c r="J82" s="102"/>
      <c r="K82" s="103"/>
    </row>
    <row r="83" spans="1:11">
      <c r="A83" s="84"/>
      <c r="B83" s="80"/>
      <c r="C83" s="80"/>
      <c r="D83" s="121" t="s">
        <v>386</v>
      </c>
      <c r="E83" s="109" t="s">
        <v>328</v>
      </c>
      <c r="F83" s="109" t="s">
        <v>328</v>
      </c>
      <c r="G83" s="109" t="s">
        <v>328</v>
      </c>
      <c r="H83" s="109" t="s">
        <v>328</v>
      </c>
      <c r="I83" s="86" t="s">
        <v>329</v>
      </c>
      <c r="J83" s="86" t="s">
        <v>329</v>
      </c>
      <c r="K83" s="103"/>
    </row>
    <row r="84" spans="1:11">
      <c r="A84" s="84"/>
      <c r="B84" s="80"/>
      <c r="C84" s="80"/>
      <c r="D84" s="121" t="s">
        <v>387</v>
      </c>
      <c r="E84" s="109" t="s">
        <v>328</v>
      </c>
      <c r="F84" s="109" t="s">
        <v>328</v>
      </c>
      <c r="G84" s="109" t="s">
        <v>328</v>
      </c>
      <c r="H84" s="109" t="s">
        <v>328</v>
      </c>
      <c r="I84" s="86" t="s">
        <v>329</v>
      </c>
      <c r="J84" s="86" t="s">
        <v>329</v>
      </c>
      <c r="K84" s="103"/>
    </row>
    <row r="85" spans="1:11">
      <c r="A85" s="84"/>
      <c r="B85" s="80"/>
      <c r="C85" s="80"/>
      <c r="D85" s="121" t="s">
        <v>388</v>
      </c>
      <c r="E85" s="109" t="s">
        <v>328</v>
      </c>
      <c r="F85" s="109" t="s">
        <v>328</v>
      </c>
      <c r="G85" s="109" t="s">
        <v>328</v>
      </c>
      <c r="H85" s="109" t="s">
        <v>328</v>
      </c>
      <c r="I85" s="86" t="s">
        <v>329</v>
      </c>
      <c r="J85" s="86" t="s">
        <v>329</v>
      </c>
      <c r="K85" s="103"/>
    </row>
    <row r="86" spans="1:11">
      <c r="A86" s="84"/>
      <c r="B86" s="80"/>
      <c r="C86" s="80"/>
      <c r="D86" s="81"/>
      <c r="E86" s="82"/>
      <c r="F86" s="82"/>
      <c r="G86" s="82"/>
      <c r="H86" s="82"/>
      <c r="I86" s="82"/>
      <c r="J86" s="82"/>
      <c r="K86" s="103"/>
    </row>
    <row r="87" spans="1:11">
      <c r="A87" s="84"/>
      <c r="B87" s="80"/>
      <c r="C87" s="80" t="s">
        <v>389</v>
      </c>
      <c r="D87" s="121" t="s">
        <v>390</v>
      </c>
      <c r="E87" s="86" t="s">
        <v>329</v>
      </c>
      <c r="F87" s="86" t="s">
        <v>329</v>
      </c>
      <c r="G87" s="86" t="s">
        <v>329</v>
      </c>
      <c r="H87" s="86" t="s">
        <v>329</v>
      </c>
      <c r="I87" s="109" t="s">
        <v>328</v>
      </c>
      <c r="J87" s="109" t="s">
        <v>328</v>
      </c>
      <c r="K87" s="110" t="s">
        <v>391</v>
      </c>
    </row>
    <row r="88" spans="1:11">
      <c r="A88" s="84"/>
      <c r="B88" s="80"/>
      <c r="C88" s="91"/>
      <c r="D88" s="121" t="s">
        <v>392</v>
      </c>
      <c r="E88" s="86" t="s">
        <v>329</v>
      </c>
      <c r="F88" s="86" t="s">
        <v>329</v>
      </c>
      <c r="G88" s="86" t="s">
        <v>329</v>
      </c>
      <c r="H88" s="86" t="s">
        <v>329</v>
      </c>
      <c r="I88" s="109" t="s">
        <v>328</v>
      </c>
      <c r="J88" s="109" t="s">
        <v>328</v>
      </c>
      <c r="K88" s="111" t="s">
        <v>393</v>
      </c>
    </row>
    <row r="89" spans="1:11">
      <c r="A89" s="84"/>
      <c r="B89" s="80"/>
      <c r="C89" s="80"/>
      <c r="D89" s="81"/>
      <c r="E89" s="102"/>
      <c r="F89" s="102"/>
      <c r="G89" s="82"/>
      <c r="H89" s="82"/>
      <c r="I89" s="82"/>
      <c r="J89" s="82"/>
      <c r="K89" s="103"/>
    </row>
    <row r="90" spans="1:11">
      <c r="A90" s="84"/>
      <c r="B90" s="80"/>
      <c r="C90" s="80" t="s">
        <v>394</v>
      </c>
      <c r="D90" s="121" t="s">
        <v>395</v>
      </c>
      <c r="E90" s="82"/>
      <c r="F90" s="82"/>
      <c r="G90" s="82"/>
      <c r="H90" s="82"/>
      <c r="I90" s="82"/>
      <c r="J90" s="82"/>
      <c r="K90" s="103"/>
    </row>
    <row r="91" spans="1:11">
      <c r="A91" s="84"/>
      <c r="B91" s="87"/>
      <c r="C91" s="80"/>
      <c r="D91" s="112"/>
      <c r="E91" s="113"/>
      <c r="F91" s="113"/>
      <c r="G91" s="113"/>
      <c r="H91" s="113"/>
      <c r="I91" s="113"/>
      <c r="J91" s="113"/>
      <c r="K91" s="110"/>
    </row>
    <row r="92" spans="1:11">
      <c r="A92" s="84"/>
      <c r="B92" s="87"/>
      <c r="C92" s="120" t="s">
        <v>355</v>
      </c>
      <c r="D92" s="121" t="s">
        <v>374</v>
      </c>
      <c r="E92" s="109" t="s">
        <v>328</v>
      </c>
      <c r="F92" s="109" t="s">
        <v>328</v>
      </c>
      <c r="G92" s="113"/>
      <c r="H92" s="113"/>
      <c r="I92" s="86" t="s">
        <v>329</v>
      </c>
      <c r="J92" s="86" t="s">
        <v>329</v>
      </c>
      <c r="K92" s="110"/>
    </row>
    <row r="93" spans="1:11">
      <c r="A93" s="84"/>
      <c r="B93" s="87"/>
      <c r="C93" s="80"/>
      <c r="D93" s="121" t="s">
        <v>396</v>
      </c>
      <c r="E93" s="113"/>
      <c r="F93" s="113"/>
      <c r="G93" s="113"/>
      <c r="H93" s="113"/>
      <c r="I93" s="113"/>
      <c r="J93" s="113"/>
      <c r="K93" s="110"/>
    </row>
    <row r="94" spans="1:11">
      <c r="A94" s="84"/>
      <c r="B94" s="87"/>
      <c r="C94" s="80"/>
      <c r="D94" s="112"/>
      <c r="E94" s="113"/>
      <c r="F94" s="113"/>
      <c r="G94" s="113"/>
      <c r="H94" s="113"/>
      <c r="I94" s="113"/>
      <c r="J94" s="113"/>
      <c r="K94" s="110"/>
    </row>
    <row r="95" spans="1:11">
      <c r="A95" s="92"/>
      <c r="B95" s="93"/>
      <c r="C95" s="94"/>
      <c r="D95" s="95"/>
      <c r="E95" s="96"/>
      <c r="F95" s="97"/>
      <c r="G95" s="97"/>
      <c r="H95" s="97"/>
      <c r="I95" s="97"/>
      <c r="J95" s="97"/>
      <c r="K95" s="106"/>
    </row>
    <row r="100" spans="1:12" ht="18.75">
      <c r="A100" s="274" t="s">
        <v>359</v>
      </c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</row>
    <row r="101" spans="1:12" ht="15.75">
      <c r="A101" s="388" t="s">
        <v>477</v>
      </c>
      <c r="B101" s="388"/>
      <c r="C101" s="388"/>
      <c r="D101" s="388"/>
      <c r="E101" s="388"/>
      <c r="F101" s="388"/>
      <c r="G101" s="388"/>
      <c r="H101" s="388"/>
      <c r="I101" s="388"/>
      <c r="J101" s="388"/>
      <c r="K101" s="388"/>
      <c r="L101" s="388"/>
    </row>
    <row r="102" spans="1:12" ht="15.75" thickBot="1"/>
    <row r="103" spans="1:12" ht="15" customHeight="1">
      <c r="A103" s="434" t="s">
        <v>0</v>
      </c>
      <c r="B103" s="422" t="s">
        <v>314</v>
      </c>
      <c r="C103" s="422" t="s">
        <v>315</v>
      </c>
      <c r="D103" s="422" t="s">
        <v>316</v>
      </c>
      <c r="E103" s="422" t="s">
        <v>317</v>
      </c>
      <c r="F103" s="422" t="s">
        <v>318</v>
      </c>
      <c r="G103" s="422"/>
      <c r="H103" s="422"/>
      <c r="I103" s="422"/>
      <c r="J103" s="422"/>
      <c r="K103" s="422" t="s">
        <v>509</v>
      </c>
      <c r="L103" s="437" t="s">
        <v>319</v>
      </c>
    </row>
    <row r="104" spans="1:12">
      <c r="A104" s="435"/>
      <c r="B104" s="423"/>
      <c r="C104" s="423"/>
      <c r="D104" s="423"/>
      <c r="E104" s="423"/>
      <c r="F104" s="423" t="s">
        <v>320</v>
      </c>
      <c r="G104" s="423"/>
      <c r="H104" s="423"/>
      <c r="I104" s="423"/>
      <c r="J104" s="425" t="s">
        <v>321</v>
      </c>
      <c r="K104" s="423"/>
      <c r="L104" s="438"/>
    </row>
    <row r="105" spans="1:12" ht="15.75" thickBot="1">
      <c r="A105" s="436"/>
      <c r="B105" s="424"/>
      <c r="C105" s="424"/>
      <c r="D105" s="424"/>
      <c r="E105" s="424"/>
      <c r="F105" s="170" t="s">
        <v>322</v>
      </c>
      <c r="G105" s="170" t="s">
        <v>323</v>
      </c>
      <c r="H105" s="170" t="s">
        <v>324</v>
      </c>
      <c r="I105" s="170" t="s">
        <v>361</v>
      </c>
      <c r="J105" s="426"/>
      <c r="K105" s="424"/>
      <c r="L105" s="439"/>
    </row>
    <row r="106" spans="1:12">
      <c r="A106" s="75"/>
      <c r="B106" s="76"/>
      <c r="C106" s="76"/>
      <c r="D106" s="76"/>
      <c r="E106" s="147"/>
      <c r="F106" s="147"/>
      <c r="G106" s="147"/>
      <c r="H106" s="147"/>
      <c r="I106" s="147"/>
      <c r="J106" s="147"/>
      <c r="K106" s="152"/>
      <c r="L106" s="101"/>
    </row>
    <row r="107" spans="1:12">
      <c r="A107" s="79" t="s">
        <v>9</v>
      </c>
      <c r="B107" s="144" t="s">
        <v>478</v>
      </c>
      <c r="C107" s="418" t="s">
        <v>479</v>
      </c>
      <c r="D107" s="168" t="s">
        <v>326</v>
      </c>
      <c r="E107" s="149"/>
      <c r="F107" s="149"/>
      <c r="G107" s="149"/>
      <c r="H107" s="149"/>
      <c r="I107" s="149"/>
      <c r="J107" s="149"/>
      <c r="K107" s="164"/>
      <c r="L107" s="110"/>
    </row>
    <row r="108" spans="1:12">
      <c r="A108" s="84"/>
      <c r="B108" s="80"/>
      <c r="C108" s="427"/>
      <c r="D108" s="169" t="s">
        <v>480</v>
      </c>
      <c r="E108" s="162"/>
      <c r="F108" s="162"/>
      <c r="G108" s="162"/>
      <c r="H108" s="162"/>
      <c r="I108" s="162"/>
      <c r="J108" s="162"/>
      <c r="K108" s="166"/>
      <c r="L108" s="167"/>
    </row>
    <row r="109" spans="1:12">
      <c r="A109" s="84"/>
      <c r="B109" s="80"/>
      <c r="C109" s="427"/>
      <c r="D109" s="146" t="s">
        <v>481</v>
      </c>
      <c r="E109" s="148" t="s">
        <v>504</v>
      </c>
      <c r="F109" s="148"/>
      <c r="G109" s="148"/>
      <c r="H109" s="148"/>
      <c r="I109" s="148"/>
      <c r="J109" s="148"/>
      <c r="K109" s="153"/>
      <c r="L109" s="103"/>
    </row>
    <row r="110" spans="1:12">
      <c r="A110" s="84"/>
      <c r="B110" s="80"/>
      <c r="C110" s="427"/>
      <c r="D110" s="146" t="s">
        <v>482</v>
      </c>
      <c r="E110" s="148" t="s">
        <v>505</v>
      </c>
      <c r="F110" s="148"/>
      <c r="G110" s="148"/>
      <c r="H110" s="148"/>
      <c r="I110" s="148"/>
      <c r="J110" s="148"/>
      <c r="K110" s="153"/>
      <c r="L110" s="103"/>
    </row>
    <row r="111" spans="1:12">
      <c r="A111" s="84"/>
      <c r="B111" s="80"/>
      <c r="C111" s="427"/>
      <c r="D111" s="157" t="s">
        <v>483</v>
      </c>
      <c r="E111" s="326" t="s">
        <v>506</v>
      </c>
      <c r="F111" s="149"/>
      <c r="G111" s="149"/>
      <c r="H111" s="149"/>
      <c r="I111" s="149"/>
      <c r="J111" s="149"/>
      <c r="K111" s="164"/>
      <c r="L111" s="110"/>
    </row>
    <row r="112" spans="1:12">
      <c r="A112" s="84"/>
      <c r="B112" s="80"/>
      <c r="C112" s="427"/>
      <c r="D112" s="160" t="s">
        <v>484</v>
      </c>
      <c r="E112" s="328"/>
      <c r="F112" s="162"/>
      <c r="G112" s="162"/>
      <c r="H112" s="162"/>
      <c r="I112" s="162"/>
      <c r="J112" s="162"/>
      <c r="K112" s="165"/>
      <c r="L112" s="111"/>
    </row>
    <row r="113" spans="1:12">
      <c r="A113" s="84"/>
      <c r="B113" s="80"/>
      <c r="C113" s="427"/>
      <c r="D113" s="146" t="s">
        <v>485</v>
      </c>
      <c r="E113" s="148"/>
      <c r="F113" s="148"/>
      <c r="G113" s="148"/>
      <c r="H113" s="148"/>
      <c r="I113" s="148"/>
      <c r="J113" s="148"/>
      <c r="K113" s="153"/>
      <c r="L113" s="103"/>
    </row>
    <row r="114" spans="1:12">
      <c r="A114" s="84"/>
      <c r="B114" s="80"/>
      <c r="C114" s="419"/>
      <c r="D114" s="158"/>
      <c r="E114" s="148"/>
      <c r="F114" s="148"/>
      <c r="G114" s="148"/>
      <c r="H114" s="148"/>
      <c r="I114" s="148"/>
      <c r="J114" s="148"/>
      <c r="K114" s="153"/>
      <c r="L114" s="103"/>
    </row>
    <row r="115" spans="1:12">
      <c r="A115" s="84"/>
      <c r="B115" s="80"/>
      <c r="C115" s="91"/>
      <c r="D115" s="169" t="s">
        <v>347</v>
      </c>
      <c r="E115" s="148"/>
      <c r="F115" s="148"/>
      <c r="G115" s="148"/>
      <c r="H115" s="148"/>
      <c r="I115" s="148"/>
      <c r="J115" s="148"/>
      <c r="K115" s="153"/>
      <c r="L115" s="103"/>
    </row>
    <row r="116" spans="1:12">
      <c r="A116" s="84"/>
      <c r="B116" s="80"/>
      <c r="C116" s="418" t="s">
        <v>489</v>
      </c>
      <c r="D116" s="157" t="s">
        <v>486</v>
      </c>
      <c r="E116" s="326" t="s">
        <v>29</v>
      </c>
      <c r="F116" s="365" t="s">
        <v>329</v>
      </c>
      <c r="G116" s="365" t="s">
        <v>329</v>
      </c>
      <c r="H116" s="365" t="s">
        <v>329</v>
      </c>
      <c r="I116" s="365" t="s">
        <v>329</v>
      </c>
      <c r="J116" s="149"/>
      <c r="K116" s="164"/>
      <c r="L116" s="110"/>
    </row>
    <row r="117" spans="1:12">
      <c r="A117" s="84"/>
      <c r="B117" s="80"/>
      <c r="C117" s="427"/>
      <c r="D117" s="161" t="s">
        <v>487</v>
      </c>
      <c r="E117" s="328"/>
      <c r="F117" s="367"/>
      <c r="G117" s="367"/>
      <c r="H117" s="367"/>
      <c r="I117" s="367"/>
      <c r="J117" s="162"/>
      <c r="K117" s="165"/>
      <c r="L117" s="111"/>
    </row>
    <row r="118" spans="1:12">
      <c r="A118" s="84"/>
      <c r="B118" s="87"/>
      <c r="C118" s="427"/>
      <c r="D118" s="160" t="s">
        <v>488</v>
      </c>
      <c r="E118" s="351" t="s">
        <v>507</v>
      </c>
      <c r="F118" s="149"/>
      <c r="G118" s="149"/>
      <c r="H118" s="149"/>
      <c r="I118" s="149"/>
      <c r="J118" s="149"/>
      <c r="K118" s="420" t="s">
        <v>511</v>
      </c>
      <c r="L118" s="428" t="s">
        <v>516</v>
      </c>
    </row>
    <row r="119" spans="1:12">
      <c r="A119" s="84"/>
      <c r="B119" s="87"/>
      <c r="C119" s="427"/>
      <c r="D119" s="160" t="s">
        <v>491</v>
      </c>
      <c r="E119" s="351"/>
      <c r="F119" s="163"/>
      <c r="G119" s="163"/>
      <c r="H119" s="163"/>
      <c r="I119" s="163"/>
      <c r="J119" s="163"/>
      <c r="K119" s="421"/>
      <c r="L119" s="429"/>
    </row>
    <row r="120" spans="1:12">
      <c r="A120" s="84"/>
      <c r="B120" s="87"/>
      <c r="C120" s="419"/>
      <c r="D120" s="161" t="s">
        <v>490</v>
      </c>
      <c r="E120" s="351"/>
      <c r="F120" s="162"/>
      <c r="G120" s="162"/>
      <c r="H120" s="162"/>
      <c r="I120" s="162"/>
      <c r="J120" s="162"/>
      <c r="K120" s="421"/>
      <c r="L120" s="429"/>
    </row>
    <row r="121" spans="1:12">
      <c r="A121" s="84"/>
      <c r="B121" s="87"/>
      <c r="C121" s="145" t="s">
        <v>493</v>
      </c>
      <c r="D121" s="160" t="s">
        <v>492</v>
      </c>
      <c r="E121" s="148"/>
      <c r="F121" s="148"/>
      <c r="G121" s="148"/>
      <c r="H121" s="148"/>
      <c r="I121" s="148"/>
      <c r="J121" s="171" t="s">
        <v>328</v>
      </c>
      <c r="K121" s="154" t="s">
        <v>512</v>
      </c>
      <c r="L121" s="155" t="s">
        <v>513</v>
      </c>
    </row>
    <row r="122" spans="1:12">
      <c r="A122" s="84"/>
      <c r="B122" s="87"/>
      <c r="C122" s="418" t="s">
        <v>494</v>
      </c>
      <c r="D122" s="157" t="s">
        <v>495</v>
      </c>
      <c r="E122" s="351" t="s">
        <v>331</v>
      </c>
      <c r="F122" s="149"/>
      <c r="G122" s="149"/>
      <c r="H122" s="149"/>
      <c r="I122" s="149"/>
      <c r="J122" s="416" t="s">
        <v>328</v>
      </c>
      <c r="K122" s="420" t="s">
        <v>510</v>
      </c>
      <c r="L122" s="430" t="s">
        <v>514</v>
      </c>
    </row>
    <row r="123" spans="1:12">
      <c r="A123" s="84"/>
      <c r="B123" s="87"/>
      <c r="C123" s="419"/>
      <c r="D123" s="161" t="s">
        <v>484</v>
      </c>
      <c r="E123" s="351"/>
      <c r="F123" s="162"/>
      <c r="G123" s="162"/>
      <c r="H123" s="162"/>
      <c r="I123" s="162"/>
      <c r="J123" s="417"/>
      <c r="K123" s="421"/>
      <c r="L123" s="431"/>
    </row>
    <row r="124" spans="1:12">
      <c r="A124" s="84"/>
      <c r="B124" s="87"/>
      <c r="C124" s="418" t="s">
        <v>496</v>
      </c>
      <c r="D124" s="157" t="s">
        <v>497</v>
      </c>
      <c r="E124" s="149"/>
      <c r="F124" s="149"/>
      <c r="G124" s="149"/>
      <c r="H124" s="149"/>
      <c r="I124" s="149"/>
      <c r="J124" s="416" t="s">
        <v>328</v>
      </c>
      <c r="K124" s="164"/>
      <c r="L124" s="110"/>
    </row>
    <row r="125" spans="1:12">
      <c r="A125" s="84"/>
      <c r="B125" s="87"/>
      <c r="C125" s="419"/>
      <c r="D125" s="161" t="s">
        <v>498</v>
      </c>
      <c r="E125" s="162"/>
      <c r="F125" s="162"/>
      <c r="G125" s="162"/>
      <c r="H125" s="162"/>
      <c r="I125" s="162"/>
      <c r="J125" s="417"/>
      <c r="K125" s="165"/>
      <c r="L125" s="111"/>
    </row>
    <row r="126" spans="1:12">
      <c r="A126" s="84"/>
      <c r="B126" s="87"/>
      <c r="C126" s="145" t="s">
        <v>499</v>
      </c>
      <c r="D126" s="160" t="s">
        <v>500</v>
      </c>
      <c r="E126" s="148"/>
      <c r="F126" s="148"/>
      <c r="G126" s="148"/>
      <c r="H126" s="148"/>
      <c r="I126" s="148"/>
      <c r="J126" s="171" t="s">
        <v>328</v>
      </c>
      <c r="K126" s="154" t="s">
        <v>510</v>
      </c>
      <c r="L126" s="155" t="s">
        <v>515</v>
      </c>
    </row>
    <row r="127" spans="1:12">
      <c r="A127" s="84"/>
      <c r="B127" s="87"/>
      <c r="C127" s="414" t="s">
        <v>501</v>
      </c>
      <c r="D127" s="157" t="s">
        <v>502</v>
      </c>
      <c r="E127" s="351" t="s">
        <v>508</v>
      </c>
      <c r="F127" s="416" t="s">
        <v>328</v>
      </c>
      <c r="G127" s="149"/>
      <c r="H127" s="149"/>
      <c r="I127" s="416" t="s">
        <v>328</v>
      </c>
      <c r="J127" s="416" t="s">
        <v>328</v>
      </c>
      <c r="K127" s="432" t="s">
        <v>510</v>
      </c>
      <c r="L127" s="428" t="s">
        <v>515</v>
      </c>
    </row>
    <row r="128" spans="1:12">
      <c r="A128" s="84"/>
      <c r="B128" s="87"/>
      <c r="C128" s="415"/>
      <c r="D128" s="159" t="s">
        <v>503</v>
      </c>
      <c r="E128" s="351"/>
      <c r="F128" s="417"/>
      <c r="G128" s="162"/>
      <c r="H128" s="162"/>
      <c r="I128" s="417"/>
      <c r="J128" s="417"/>
      <c r="K128" s="433"/>
      <c r="L128" s="429"/>
    </row>
    <row r="129" spans="1:12">
      <c r="A129" s="84"/>
      <c r="B129" s="87"/>
      <c r="C129" s="80"/>
      <c r="D129" s="158"/>
      <c r="E129" s="148"/>
      <c r="F129" s="148"/>
      <c r="G129" s="148"/>
      <c r="H129" s="148"/>
      <c r="I129" s="148"/>
      <c r="J129" s="148"/>
      <c r="K129" s="153"/>
      <c r="L129" s="103"/>
    </row>
    <row r="130" spans="1:12">
      <c r="A130" s="84"/>
      <c r="B130" s="87"/>
      <c r="C130" s="80"/>
      <c r="D130" s="81"/>
      <c r="E130" s="148"/>
      <c r="F130" s="148"/>
      <c r="G130" s="148"/>
      <c r="H130" s="148"/>
      <c r="I130" s="148"/>
      <c r="J130" s="148"/>
      <c r="K130" s="153"/>
      <c r="L130" s="103"/>
    </row>
    <row r="131" spans="1:12" ht="15.75" thickBot="1">
      <c r="A131" s="92"/>
      <c r="B131" s="93"/>
      <c r="C131" s="94"/>
      <c r="D131" s="97"/>
      <c r="E131" s="150"/>
      <c r="F131" s="150"/>
      <c r="G131" s="151"/>
      <c r="H131" s="151"/>
      <c r="I131" s="151"/>
      <c r="J131" s="151"/>
      <c r="K131" s="156"/>
      <c r="L131" s="106"/>
    </row>
    <row r="135" spans="1:12" ht="18.75">
      <c r="A135" s="274" t="s">
        <v>312</v>
      </c>
      <c r="B135" s="274"/>
      <c r="C135" s="274"/>
      <c r="D135" s="274"/>
      <c r="E135" s="274"/>
      <c r="F135" s="274"/>
      <c r="G135" s="274"/>
      <c r="H135" s="274"/>
      <c r="I135" s="274"/>
      <c r="J135" s="274"/>
      <c r="K135" s="274"/>
      <c r="L135" s="99"/>
    </row>
    <row r="136" spans="1:12" ht="15.75">
      <c r="A136" s="388" t="s">
        <v>621</v>
      </c>
      <c r="B136" s="388"/>
      <c r="C136" s="388"/>
      <c r="D136" s="388"/>
      <c r="E136" s="388"/>
      <c r="F136" s="388"/>
      <c r="G136" s="388"/>
      <c r="H136" s="388"/>
      <c r="I136" s="388"/>
      <c r="J136" s="388"/>
      <c r="K136" s="388"/>
      <c r="L136" s="100"/>
    </row>
    <row r="137" spans="1:12" ht="15.75" thickBot="1"/>
    <row r="138" spans="1:12">
      <c r="A138" s="389" t="s">
        <v>0</v>
      </c>
      <c r="B138" s="392" t="s">
        <v>314</v>
      </c>
      <c r="C138" s="392" t="s">
        <v>315</v>
      </c>
      <c r="D138" s="392" t="s">
        <v>316</v>
      </c>
      <c r="E138" s="392" t="s">
        <v>317</v>
      </c>
      <c r="F138" s="395" t="s">
        <v>318</v>
      </c>
      <c r="G138" s="396"/>
      <c r="H138" s="396"/>
      <c r="I138" s="396"/>
      <c r="J138" s="397"/>
      <c r="K138" s="398" t="s">
        <v>319</v>
      </c>
      <c r="L138" s="446"/>
    </row>
    <row r="139" spans="1:12">
      <c r="A139" s="390"/>
      <c r="B139" s="393"/>
      <c r="C139" s="393"/>
      <c r="D139" s="393"/>
      <c r="E139" s="393"/>
      <c r="F139" s="401" t="s">
        <v>320</v>
      </c>
      <c r="G139" s="402"/>
      <c r="H139" s="402"/>
      <c r="I139" s="403"/>
      <c r="J139" s="72" t="s">
        <v>321</v>
      </c>
      <c r="K139" s="399"/>
      <c r="L139" s="446"/>
    </row>
    <row r="140" spans="1:12" ht="30.75" thickBot="1">
      <c r="A140" s="391"/>
      <c r="B140" s="394"/>
      <c r="C140" s="394"/>
      <c r="D140" s="394"/>
      <c r="E140" s="394"/>
      <c r="F140" s="404"/>
      <c r="G140" s="405"/>
      <c r="H140" s="405"/>
      <c r="I140" s="406"/>
      <c r="J140" s="192" t="s">
        <v>626</v>
      </c>
      <c r="K140" s="400"/>
      <c r="L140" s="446"/>
    </row>
    <row r="141" spans="1:12">
      <c r="A141" s="75"/>
      <c r="B141" s="76"/>
      <c r="C141" s="76"/>
      <c r="D141" s="77"/>
      <c r="E141" s="77"/>
      <c r="F141" s="372"/>
      <c r="G141" s="373"/>
      <c r="H141" s="373"/>
      <c r="I141" s="374"/>
      <c r="J141" s="77"/>
      <c r="K141" s="78"/>
      <c r="L141" s="190"/>
    </row>
    <row r="142" spans="1:12">
      <c r="A142" s="79" t="s">
        <v>9</v>
      </c>
      <c r="B142" s="119" t="s">
        <v>622</v>
      </c>
      <c r="C142" s="80" t="s">
        <v>623</v>
      </c>
      <c r="D142" s="189" t="s">
        <v>326</v>
      </c>
      <c r="E142" s="82"/>
      <c r="F142" s="359" t="s">
        <v>624</v>
      </c>
      <c r="G142" s="360"/>
      <c r="H142" s="360"/>
      <c r="I142" s="361"/>
      <c r="J142" s="375" t="s">
        <v>329</v>
      </c>
      <c r="K142" s="83"/>
      <c r="L142" s="190"/>
    </row>
    <row r="143" spans="1:12">
      <c r="A143" s="84"/>
      <c r="B143" s="80"/>
      <c r="C143" s="80"/>
      <c r="D143" s="189" t="s">
        <v>327</v>
      </c>
      <c r="E143" s="82"/>
      <c r="F143" s="407"/>
      <c r="G143" s="408"/>
      <c r="H143" s="408"/>
      <c r="I143" s="409"/>
      <c r="J143" s="376"/>
      <c r="K143" s="413" t="s">
        <v>642</v>
      </c>
      <c r="L143" s="191"/>
    </row>
    <row r="144" spans="1:12">
      <c r="A144" s="84"/>
      <c r="B144" s="80"/>
      <c r="C144" s="80"/>
      <c r="D144" s="81" t="s">
        <v>330</v>
      </c>
      <c r="E144" s="82" t="s">
        <v>508</v>
      </c>
      <c r="F144" s="407"/>
      <c r="G144" s="408"/>
      <c r="H144" s="408"/>
      <c r="I144" s="409"/>
      <c r="J144" s="376"/>
      <c r="K144" s="413"/>
      <c r="L144" s="191"/>
    </row>
    <row r="145" spans="1:12">
      <c r="A145" s="84"/>
      <c r="B145" s="80"/>
      <c r="C145" s="80"/>
      <c r="D145" s="81" t="s">
        <v>332</v>
      </c>
      <c r="E145" s="82" t="s">
        <v>331</v>
      </c>
      <c r="F145" s="407"/>
      <c r="G145" s="408"/>
      <c r="H145" s="408"/>
      <c r="I145" s="409"/>
      <c r="J145" s="376"/>
      <c r="K145" s="413"/>
      <c r="L145" s="190"/>
    </row>
    <row r="146" spans="1:12">
      <c r="A146" s="84"/>
      <c r="B146" s="80"/>
      <c r="C146" s="80"/>
      <c r="D146" s="81" t="s">
        <v>333</v>
      </c>
      <c r="E146" s="82" t="s">
        <v>334</v>
      </c>
      <c r="F146" s="407"/>
      <c r="G146" s="408"/>
      <c r="H146" s="408"/>
      <c r="I146" s="409"/>
      <c r="J146" s="376"/>
      <c r="K146" s="413"/>
      <c r="L146" s="190"/>
    </row>
    <row r="147" spans="1:12">
      <c r="A147" s="84"/>
      <c r="B147" s="80"/>
      <c r="C147" s="80"/>
      <c r="D147" s="81" t="s">
        <v>335</v>
      </c>
      <c r="E147" s="82" t="s">
        <v>336</v>
      </c>
      <c r="F147" s="407"/>
      <c r="G147" s="408"/>
      <c r="H147" s="408"/>
      <c r="I147" s="409"/>
      <c r="J147" s="376"/>
      <c r="K147" s="413"/>
      <c r="L147" s="190"/>
    </row>
    <row r="148" spans="1:12">
      <c r="A148" s="84"/>
      <c r="B148" s="80"/>
      <c r="C148" s="80"/>
      <c r="D148" s="81" t="s">
        <v>337</v>
      </c>
      <c r="E148" s="82"/>
      <c r="F148" s="407"/>
      <c r="G148" s="408"/>
      <c r="H148" s="408"/>
      <c r="I148" s="409"/>
      <c r="J148" s="376"/>
      <c r="K148" s="413"/>
      <c r="L148" s="190"/>
    </row>
    <row r="149" spans="1:12">
      <c r="A149" s="84"/>
      <c r="B149" s="80"/>
      <c r="C149" s="80"/>
      <c r="D149" s="81" t="s">
        <v>338</v>
      </c>
      <c r="E149" s="82" t="s">
        <v>334</v>
      </c>
      <c r="F149" s="407"/>
      <c r="G149" s="408"/>
      <c r="H149" s="408"/>
      <c r="I149" s="409"/>
      <c r="J149" s="376"/>
      <c r="K149" s="413"/>
      <c r="L149" s="190"/>
    </row>
    <row r="150" spans="1:12">
      <c r="A150" s="84"/>
      <c r="B150" s="80"/>
      <c r="C150" s="80"/>
      <c r="D150" s="81" t="s">
        <v>340</v>
      </c>
      <c r="E150" s="82" t="s">
        <v>334</v>
      </c>
      <c r="F150" s="407"/>
      <c r="G150" s="408"/>
      <c r="H150" s="408"/>
      <c r="I150" s="409"/>
      <c r="J150" s="376"/>
      <c r="K150" s="413"/>
      <c r="L150" s="190"/>
    </row>
    <row r="151" spans="1:12">
      <c r="A151" s="84"/>
      <c r="B151" s="80"/>
      <c r="C151" s="80"/>
      <c r="D151" s="81" t="s">
        <v>342</v>
      </c>
      <c r="E151" s="82" t="s">
        <v>334</v>
      </c>
      <c r="F151" s="407"/>
      <c r="G151" s="408"/>
      <c r="H151" s="408"/>
      <c r="I151" s="409"/>
      <c r="J151" s="376"/>
      <c r="K151" s="413"/>
      <c r="L151" s="190"/>
    </row>
    <row r="152" spans="1:12">
      <c r="A152" s="84"/>
      <c r="B152" s="80"/>
      <c r="C152" s="80"/>
      <c r="D152" s="81" t="s">
        <v>344</v>
      </c>
      <c r="E152" s="82" t="s">
        <v>334</v>
      </c>
      <c r="F152" s="407"/>
      <c r="G152" s="408"/>
      <c r="H152" s="408"/>
      <c r="I152" s="409"/>
      <c r="J152" s="376"/>
      <c r="K152" s="413"/>
      <c r="L152" s="190"/>
    </row>
    <row r="153" spans="1:12">
      <c r="A153" s="84"/>
      <c r="B153" s="80"/>
      <c r="C153" s="80"/>
      <c r="D153" s="81" t="s">
        <v>346</v>
      </c>
      <c r="E153" s="82" t="s">
        <v>334</v>
      </c>
      <c r="F153" s="410"/>
      <c r="G153" s="411"/>
      <c r="H153" s="411"/>
      <c r="I153" s="412"/>
      <c r="J153" s="377"/>
      <c r="K153" s="413"/>
      <c r="L153" s="190"/>
    </row>
    <row r="154" spans="1:12">
      <c r="A154" s="84"/>
      <c r="B154" s="80"/>
      <c r="C154" s="80"/>
      <c r="D154" s="81"/>
      <c r="E154" s="82"/>
      <c r="F154" s="195"/>
      <c r="G154" s="196"/>
      <c r="H154" s="196"/>
      <c r="I154" s="197"/>
      <c r="J154" s="378"/>
      <c r="K154" s="413"/>
      <c r="L154" s="190"/>
    </row>
    <row r="155" spans="1:12">
      <c r="A155" s="84"/>
      <c r="B155" s="144" t="s">
        <v>625</v>
      </c>
      <c r="C155" s="80"/>
      <c r="D155" s="189" t="s">
        <v>347</v>
      </c>
      <c r="E155" s="82"/>
      <c r="F155" s="198"/>
      <c r="G155" s="199"/>
      <c r="H155" s="199"/>
      <c r="I155" s="200"/>
      <c r="J155" s="379"/>
      <c r="K155" s="413"/>
      <c r="L155" s="190"/>
    </row>
    <row r="156" spans="1:12">
      <c r="A156" s="84"/>
      <c r="B156" s="87"/>
      <c r="C156" s="145" t="s">
        <v>627</v>
      </c>
      <c r="D156" s="193" t="s">
        <v>643</v>
      </c>
      <c r="E156" s="82" t="s">
        <v>29</v>
      </c>
      <c r="F156" s="335" t="s">
        <v>631</v>
      </c>
      <c r="G156" s="336"/>
      <c r="H156" s="336"/>
      <c r="I156" s="337"/>
      <c r="J156" s="386" t="s">
        <v>328</v>
      </c>
      <c r="K156" s="413"/>
      <c r="L156" s="190"/>
    </row>
    <row r="157" spans="1:12">
      <c r="A157" s="84"/>
      <c r="B157" s="87"/>
      <c r="C157" s="194"/>
      <c r="D157" s="193" t="s">
        <v>628</v>
      </c>
      <c r="E157" s="201" t="s">
        <v>29</v>
      </c>
      <c r="F157" s="341"/>
      <c r="G157" s="342"/>
      <c r="H157" s="342"/>
      <c r="I157" s="343"/>
      <c r="J157" s="387"/>
      <c r="K157" s="83"/>
      <c r="L157" s="190"/>
    </row>
    <row r="158" spans="1:12">
      <c r="A158" s="84"/>
      <c r="B158" s="87"/>
      <c r="C158" s="194" t="s">
        <v>629</v>
      </c>
      <c r="D158" s="193" t="s">
        <v>630</v>
      </c>
      <c r="E158" s="201"/>
      <c r="F158" s="335"/>
      <c r="G158" s="336"/>
      <c r="H158" s="336"/>
      <c r="I158" s="337"/>
      <c r="J158" s="386"/>
      <c r="K158" s="83"/>
      <c r="L158" s="190"/>
    </row>
    <row r="159" spans="1:12">
      <c r="A159" s="84"/>
      <c r="B159" s="87"/>
      <c r="C159" s="89"/>
      <c r="D159" s="88"/>
      <c r="E159" s="82"/>
      <c r="F159" s="341"/>
      <c r="G159" s="342"/>
      <c r="H159" s="342"/>
      <c r="I159" s="343"/>
      <c r="J159" s="387"/>
      <c r="K159" s="83"/>
      <c r="L159" s="190"/>
    </row>
    <row r="160" spans="1:12">
      <c r="A160" s="84"/>
      <c r="B160" s="87"/>
      <c r="C160" s="194" t="s">
        <v>632</v>
      </c>
      <c r="D160" s="193" t="s">
        <v>633</v>
      </c>
      <c r="E160" s="82" t="s">
        <v>29</v>
      </c>
      <c r="F160" s="380" t="s">
        <v>640</v>
      </c>
      <c r="G160" s="381"/>
      <c r="H160" s="381"/>
      <c r="I160" s="382"/>
      <c r="J160" s="386" t="s">
        <v>328</v>
      </c>
      <c r="K160" s="83"/>
      <c r="L160" s="190"/>
    </row>
    <row r="161" spans="1:12">
      <c r="A161" s="84"/>
      <c r="B161" s="87"/>
      <c r="C161" s="194" t="s">
        <v>635</v>
      </c>
      <c r="D161" s="193" t="s">
        <v>634</v>
      </c>
      <c r="E161" s="82" t="s">
        <v>29</v>
      </c>
      <c r="F161" s="383"/>
      <c r="G161" s="384"/>
      <c r="H161" s="384"/>
      <c r="I161" s="385"/>
      <c r="J161" s="387"/>
      <c r="K161" s="90"/>
      <c r="L161" s="191"/>
    </row>
    <row r="162" spans="1:12">
      <c r="A162" s="84"/>
      <c r="B162" s="87"/>
      <c r="C162" s="145" t="s">
        <v>636</v>
      </c>
      <c r="D162" s="193" t="s">
        <v>637</v>
      </c>
      <c r="E162" s="82" t="s">
        <v>29</v>
      </c>
      <c r="F162" s="335" t="s">
        <v>641</v>
      </c>
      <c r="G162" s="336"/>
      <c r="H162" s="336"/>
      <c r="I162" s="337"/>
      <c r="J162" s="365" t="s">
        <v>329</v>
      </c>
      <c r="K162" s="90"/>
      <c r="L162" s="191"/>
    </row>
    <row r="163" spans="1:12">
      <c r="A163" s="84"/>
      <c r="B163" s="87"/>
      <c r="C163" s="89"/>
      <c r="D163" s="193" t="s">
        <v>638</v>
      </c>
      <c r="E163" s="82" t="s">
        <v>29</v>
      </c>
      <c r="F163" s="338"/>
      <c r="G163" s="339"/>
      <c r="H163" s="339"/>
      <c r="I163" s="340"/>
      <c r="J163" s="366"/>
      <c r="K163" s="83"/>
      <c r="L163" s="190"/>
    </row>
    <row r="164" spans="1:12">
      <c r="A164" s="84"/>
      <c r="B164" s="87"/>
      <c r="C164" s="89"/>
      <c r="D164" s="193" t="s">
        <v>396</v>
      </c>
      <c r="E164" s="82" t="s">
        <v>29</v>
      </c>
      <c r="F164" s="338"/>
      <c r="G164" s="339"/>
      <c r="H164" s="339"/>
      <c r="I164" s="340"/>
      <c r="J164" s="366"/>
      <c r="K164" s="83"/>
      <c r="L164" s="190"/>
    </row>
    <row r="165" spans="1:12">
      <c r="A165" s="84"/>
      <c r="B165" s="87"/>
      <c r="C165" s="89"/>
      <c r="D165" s="193" t="s">
        <v>639</v>
      </c>
      <c r="E165" s="201" t="s">
        <v>29</v>
      </c>
      <c r="F165" s="341"/>
      <c r="G165" s="342"/>
      <c r="H165" s="342"/>
      <c r="I165" s="343"/>
      <c r="J165" s="367"/>
      <c r="K165" s="83"/>
      <c r="L165" s="190"/>
    </row>
    <row r="166" spans="1:12" ht="15.75" thickBot="1">
      <c r="A166" s="92"/>
      <c r="B166" s="93"/>
      <c r="C166" s="94"/>
      <c r="D166" s="95"/>
      <c r="E166" s="96"/>
      <c r="F166" s="368"/>
      <c r="G166" s="369"/>
      <c r="H166" s="369"/>
      <c r="I166" s="370"/>
      <c r="J166" s="97"/>
      <c r="K166" s="98"/>
      <c r="L166" s="190"/>
    </row>
    <row r="170" spans="1:12" ht="18.75">
      <c r="A170" s="274" t="s">
        <v>312</v>
      </c>
      <c r="B170" s="274"/>
      <c r="C170" s="274"/>
      <c r="D170" s="274"/>
      <c r="E170" s="274"/>
      <c r="F170" s="274"/>
      <c r="G170" s="274"/>
      <c r="H170" s="274"/>
      <c r="I170" s="274"/>
      <c r="J170" s="274"/>
      <c r="K170" s="274"/>
    </row>
    <row r="171" spans="1:12" ht="15.75">
      <c r="A171" s="388" t="s">
        <v>654</v>
      </c>
      <c r="B171" s="388"/>
      <c r="C171" s="388"/>
      <c r="D171" s="388"/>
      <c r="E171" s="388"/>
      <c r="F171" s="388"/>
      <c r="G171" s="388"/>
      <c r="H171" s="388"/>
      <c r="I171" s="388"/>
      <c r="J171" s="388"/>
      <c r="K171" s="388"/>
    </row>
    <row r="172" spans="1:12" ht="15.75" thickBot="1"/>
    <row r="173" spans="1:12">
      <c r="A173" s="389" t="s">
        <v>0</v>
      </c>
      <c r="B173" s="392" t="s">
        <v>314</v>
      </c>
      <c r="C173" s="392" t="s">
        <v>315</v>
      </c>
      <c r="D173" s="392" t="s">
        <v>316</v>
      </c>
      <c r="E173" s="392" t="s">
        <v>317</v>
      </c>
      <c r="F173" s="395" t="s">
        <v>318</v>
      </c>
      <c r="G173" s="396"/>
      <c r="H173" s="396"/>
      <c r="I173" s="396"/>
      <c r="J173" s="397"/>
      <c r="K173" s="398" t="s">
        <v>319</v>
      </c>
    </row>
    <row r="174" spans="1:12">
      <c r="A174" s="390"/>
      <c r="B174" s="393"/>
      <c r="C174" s="393"/>
      <c r="D174" s="393"/>
      <c r="E174" s="393"/>
      <c r="F174" s="401" t="s">
        <v>320</v>
      </c>
      <c r="G174" s="402"/>
      <c r="H174" s="402"/>
      <c r="I174" s="403"/>
      <c r="J174" s="72" t="s">
        <v>321</v>
      </c>
      <c r="K174" s="399"/>
    </row>
    <row r="175" spans="1:12" ht="30.75" thickBot="1">
      <c r="A175" s="391"/>
      <c r="B175" s="394"/>
      <c r="C175" s="394"/>
      <c r="D175" s="394"/>
      <c r="E175" s="394"/>
      <c r="F175" s="404"/>
      <c r="G175" s="405"/>
      <c r="H175" s="405"/>
      <c r="I175" s="406"/>
      <c r="J175" s="192" t="s">
        <v>660</v>
      </c>
      <c r="K175" s="400"/>
    </row>
    <row r="176" spans="1:12">
      <c r="A176" s="75"/>
      <c r="B176" s="76"/>
      <c r="C176" s="76"/>
      <c r="D176" s="77"/>
      <c r="E176" s="77"/>
      <c r="F176" s="372"/>
      <c r="G176" s="373"/>
      <c r="H176" s="373"/>
      <c r="I176" s="374"/>
      <c r="J176" s="77"/>
      <c r="K176" s="78"/>
    </row>
    <row r="177" spans="1:11">
      <c r="A177" s="79" t="s">
        <v>9</v>
      </c>
      <c r="B177" s="119" t="s">
        <v>820</v>
      </c>
      <c r="C177" s="80" t="s">
        <v>623</v>
      </c>
      <c r="D177" s="189" t="s">
        <v>326</v>
      </c>
      <c r="E177" s="82"/>
      <c r="F177" s="359" t="s">
        <v>624</v>
      </c>
      <c r="G177" s="360"/>
      <c r="H177" s="360"/>
      <c r="I177" s="361"/>
      <c r="J177" s="375" t="s">
        <v>329</v>
      </c>
      <c r="K177" s="83"/>
    </row>
    <row r="178" spans="1:11">
      <c r="A178" s="84"/>
      <c r="B178" s="80"/>
      <c r="C178" s="80"/>
      <c r="D178" s="189" t="s">
        <v>327</v>
      </c>
      <c r="E178" s="82"/>
      <c r="F178" s="407"/>
      <c r="G178" s="408"/>
      <c r="H178" s="408"/>
      <c r="I178" s="409"/>
      <c r="J178" s="376"/>
      <c r="K178" s="413" t="s">
        <v>821</v>
      </c>
    </row>
    <row r="179" spans="1:11">
      <c r="A179" s="84"/>
      <c r="B179" s="80"/>
      <c r="C179" s="80"/>
      <c r="D179" s="81" t="s">
        <v>330</v>
      </c>
      <c r="E179" s="82" t="s">
        <v>508</v>
      </c>
      <c r="F179" s="407"/>
      <c r="G179" s="408"/>
      <c r="H179" s="408"/>
      <c r="I179" s="409"/>
      <c r="J179" s="376"/>
      <c r="K179" s="413"/>
    </row>
    <row r="180" spans="1:11">
      <c r="A180" s="84"/>
      <c r="B180" s="80"/>
      <c r="C180" s="80"/>
      <c r="D180" s="81" t="s">
        <v>332</v>
      </c>
      <c r="E180" s="82" t="s">
        <v>331</v>
      </c>
      <c r="F180" s="407"/>
      <c r="G180" s="408"/>
      <c r="H180" s="408"/>
      <c r="I180" s="409"/>
      <c r="J180" s="376"/>
      <c r="K180" s="413"/>
    </row>
    <row r="181" spans="1:11">
      <c r="A181" s="84"/>
      <c r="B181" s="80"/>
      <c r="C181" s="80"/>
      <c r="D181" s="81" t="s">
        <v>333</v>
      </c>
      <c r="E181" s="82" t="s">
        <v>334</v>
      </c>
      <c r="F181" s="407"/>
      <c r="G181" s="408"/>
      <c r="H181" s="408"/>
      <c r="I181" s="409"/>
      <c r="J181" s="376"/>
      <c r="K181" s="413"/>
    </row>
    <row r="182" spans="1:11">
      <c r="A182" s="84"/>
      <c r="B182" s="80"/>
      <c r="C182" s="80"/>
      <c r="D182" s="81" t="s">
        <v>335</v>
      </c>
      <c r="E182" s="82" t="s">
        <v>655</v>
      </c>
      <c r="F182" s="407"/>
      <c r="G182" s="408"/>
      <c r="H182" s="408"/>
      <c r="I182" s="409"/>
      <c r="J182" s="376"/>
      <c r="K182" s="413"/>
    </row>
    <row r="183" spans="1:11">
      <c r="A183" s="84"/>
      <c r="B183" s="80"/>
      <c r="C183" s="80"/>
      <c r="D183" s="81" t="s">
        <v>337</v>
      </c>
      <c r="E183" s="82"/>
      <c r="F183" s="407"/>
      <c r="G183" s="408"/>
      <c r="H183" s="408"/>
      <c r="I183" s="409"/>
      <c r="J183" s="376"/>
      <c r="K183" s="413"/>
    </row>
    <row r="184" spans="1:11">
      <c r="A184" s="84"/>
      <c r="B184" s="80"/>
      <c r="C184" s="80"/>
      <c r="D184" s="81" t="s">
        <v>338</v>
      </c>
      <c r="E184" s="82" t="s">
        <v>334</v>
      </c>
      <c r="F184" s="407"/>
      <c r="G184" s="408"/>
      <c r="H184" s="408"/>
      <c r="I184" s="409"/>
      <c r="J184" s="376"/>
      <c r="K184" s="413"/>
    </row>
    <row r="185" spans="1:11">
      <c r="A185" s="84"/>
      <c r="B185" s="80"/>
      <c r="C185" s="80"/>
      <c r="D185" s="81" t="s">
        <v>340</v>
      </c>
      <c r="E185" s="82" t="s">
        <v>334</v>
      </c>
      <c r="F185" s="407"/>
      <c r="G185" s="408"/>
      <c r="H185" s="408"/>
      <c r="I185" s="409"/>
      <c r="J185" s="376"/>
      <c r="K185" s="413"/>
    </row>
    <row r="186" spans="1:11">
      <c r="A186" s="84"/>
      <c r="B186" s="80"/>
      <c r="C186" s="80"/>
      <c r="D186" s="81" t="s">
        <v>342</v>
      </c>
      <c r="E186" s="82" t="s">
        <v>334</v>
      </c>
      <c r="F186" s="407"/>
      <c r="G186" s="408"/>
      <c r="H186" s="408"/>
      <c r="I186" s="409"/>
      <c r="J186" s="376"/>
      <c r="K186" s="413"/>
    </row>
    <row r="187" spans="1:11">
      <c r="A187" s="84"/>
      <c r="B187" s="80"/>
      <c r="C187" s="80"/>
      <c r="D187" s="81" t="s">
        <v>344</v>
      </c>
      <c r="E187" s="82" t="s">
        <v>334</v>
      </c>
      <c r="F187" s="407"/>
      <c r="G187" s="408"/>
      <c r="H187" s="408"/>
      <c r="I187" s="409"/>
      <c r="J187" s="376"/>
      <c r="K187" s="413"/>
    </row>
    <row r="188" spans="1:11">
      <c r="A188" s="84"/>
      <c r="B188" s="80"/>
      <c r="C188" s="80"/>
      <c r="D188" s="81" t="s">
        <v>346</v>
      </c>
      <c r="E188" s="82" t="s">
        <v>334</v>
      </c>
      <c r="F188" s="410"/>
      <c r="G188" s="411"/>
      <c r="H188" s="411"/>
      <c r="I188" s="412"/>
      <c r="J188" s="377"/>
      <c r="K188" s="413"/>
    </row>
    <row r="189" spans="1:11">
      <c r="A189" s="84"/>
      <c r="B189" s="80"/>
      <c r="C189" s="80"/>
      <c r="D189" s="81"/>
      <c r="E189" s="82"/>
      <c r="F189" s="195"/>
      <c r="G189" s="196"/>
      <c r="H189" s="196"/>
      <c r="I189" s="197"/>
      <c r="J189" s="378"/>
      <c r="K189" s="413"/>
    </row>
    <row r="190" spans="1:11">
      <c r="A190" s="84"/>
      <c r="B190" s="144" t="s">
        <v>822</v>
      </c>
      <c r="C190" s="80"/>
      <c r="D190" s="189" t="s">
        <v>347</v>
      </c>
      <c r="E190" s="82"/>
      <c r="F190" s="198"/>
      <c r="G190" s="199"/>
      <c r="H190" s="199"/>
      <c r="I190" s="200"/>
      <c r="J190" s="379"/>
      <c r="K190" s="413"/>
    </row>
    <row r="191" spans="1:11">
      <c r="A191" s="84"/>
      <c r="B191" s="87"/>
      <c r="C191" s="145" t="s">
        <v>656</v>
      </c>
      <c r="D191" s="193" t="s">
        <v>823</v>
      </c>
      <c r="E191" s="82" t="s">
        <v>29</v>
      </c>
      <c r="F191" s="317" t="s">
        <v>665</v>
      </c>
      <c r="G191" s="318"/>
      <c r="H191" s="318"/>
      <c r="I191" s="319"/>
      <c r="J191" s="386" t="s">
        <v>328</v>
      </c>
      <c r="K191" s="413"/>
    </row>
    <row r="192" spans="1:11" ht="28.5" customHeight="1">
      <c r="A192" s="84"/>
      <c r="B192" s="87"/>
      <c r="C192" s="194"/>
      <c r="D192" s="204" t="s">
        <v>824</v>
      </c>
      <c r="E192" s="201" t="s">
        <v>29</v>
      </c>
      <c r="F192" s="323"/>
      <c r="G192" s="324"/>
      <c r="H192" s="324"/>
      <c r="I192" s="325"/>
      <c r="J192" s="387"/>
      <c r="K192" s="83"/>
    </row>
    <row r="193" spans="1:11">
      <c r="A193" s="84"/>
      <c r="B193" s="87"/>
      <c r="C193" s="194" t="s">
        <v>658</v>
      </c>
      <c r="D193" s="193" t="s">
        <v>630</v>
      </c>
      <c r="E193" s="201"/>
      <c r="F193" s="335"/>
      <c r="G193" s="336"/>
      <c r="H193" s="336"/>
      <c r="I193" s="337"/>
      <c r="J193" s="386"/>
      <c r="K193" s="83"/>
    </row>
    <row r="194" spans="1:11">
      <c r="A194" s="84"/>
      <c r="B194" s="87"/>
      <c r="C194" s="89"/>
      <c r="D194" s="88"/>
      <c r="E194" s="82"/>
      <c r="F194" s="341"/>
      <c r="G194" s="342"/>
      <c r="H194" s="342"/>
      <c r="I194" s="343"/>
      <c r="J194" s="387"/>
      <c r="K194" s="83"/>
    </row>
    <row r="195" spans="1:11">
      <c r="A195" s="84"/>
      <c r="B195" s="87"/>
      <c r="C195" s="194" t="s">
        <v>632</v>
      </c>
      <c r="D195" s="193" t="s">
        <v>825</v>
      </c>
      <c r="E195" s="82" t="s">
        <v>29</v>
      </c>
      <c r="F195" s="380" t="s">
        <v>640</v>
      </c>
      <c r="G195" s="381"/>
      <c r="H195" s="381"/>
      <c r="I195" s="382"/>
      <c r="J195" s="386" t="s">
        <v>328</v>
      </c>
      <c r="K195" s="83"/>
    </row>
    <row r="196" spans="1:11">
      <c r="A196" s="84"/>
      <c r="B196" s="87"/>
      <c r="C196" s="194" t="s">
        <v>635</v>
      </c>
      <c r="D196" s="193" t="s">
        <v>826</v>
      </c>
      <c r="E196" s="82" t="s">
        <v>29</v>
      </c>
      <c r="F196" s="383"/>
      <c r="G196" s="384"/>
      <c r="H196" s="384"/>
      <c r="I196" s="385"/>
      <c r="J196" s="387"/>
      <c r="K196" s="90"/>
    </row>
    <row r="197" spans="1:11">
      <c r="A197" s="84"/>
      <c r="B197" s="87"/>
      <c r="C197" s="145" t="s">
        <v>636</v>
      </c>
      <c r="D197" s="193" t="s">
        <v>638</v>
      </c>
      <c r="E197" s="82" t="s">
        <v>29</v>
      </c>
      <c r="F197" s="317" t="s">
        <v>659</v>
      </c>
      <c r="G197" s="318"/>
      <c r="H197" s="318"/>
      <c r="I197" s="319"/>
      <c r="J197" s="365" t="s">
        <v>329</v>
      </c>
      <c r="K197" s="90"/>
    </row>
    <row r="198" spans="1:11">
      <c r="A198" s="84"/>
      <c r="B198" s="87"/>
      <c r="C198" s="89"/>
      <c r="D198" s="193" t="s">
        <v>637</v>
      </c>
      <c r="E198" s="82" t="s">
        <v>29</v>
      </c>
      <c r="F198" s="320"/>
      <c r="G198" s="321"/>
      <c r="H198" s="321"/>
      <c r="I198" s="322"/>
      <c r="J198" s="366"/>
      <c r="K198" s="83"/>
    </row>
    <row r="199" spans="1:11">
      <c r="A199" s="84"/>
      <c r="B199" s="87"/>
      <c r="C199" s="89"/>
      <c r="D199" s="193" t="s">
        <v>396</v>
      </c>
      <c r="E199" s="82" t="s">
        <v>29</v>
      </c>
      <c r="F199" s="320"/>
      <c r="G199" s="321"/>
      <c r="H199" s="321"/>
      <c r="I199" s="322"/>
      <c r="J199" s="366"/>
      <c r="K199" s="83"/>
    </row>
    <row r="200" spans="1:11">
      <c r="A200" s="84"/>
      <c r="B200" s="87"/>
      <c r="C200" s="89"/>
      <c r="D200" s="193" t="s">
        <v>639</v>
      </c>
      <c r="E200" s="201" t="s">
        <v>29</v>
      </c>
      <c r="F200" s="323"/>
      <c r="G200" s="324"/>
      <c r="H200" s="324"/>
      <c r="I200" s="325"/>
      <c r="J200" s="367"/>
      <c r="K200" s="83"/>
    </row>
    <row r="201" spans="1:11" ht="15.75" thickBot="1">
      <c r="A201" s="92"/>
      <c r="B201" s="93"/>
      <c r="C201" s="94"/>
      <c r="D201" s="95"/>
      <c r="E201" s="96"/>
      <c r="F201" s="368"/>
      <c r="G201" s="369"/>
      <c r="H201" s="369"/>
      <c r="I201" s="370"/>
      <c r="J201" s="97"/>
      <c r="K201" s="98"/>
    </row>
    <row r="207" spans="1:11" ht="18.75">
      <c r="A207" s="274" t="s">
        <v>312</v>
      </c>
      <c r="B207" s="274"/>
      <c r="C207" s="274"/>
      <c r="D207" s="274"/>
      <c r="E207" s="274"/>
      <c r="F207" s="274"/>
      <c r="G207" s="274"/>
      <c r="H207" s="274"/>
      <c r="I207" s="274"/>
      <c r="J207" s="274"/>
      <c r="K207" s="274"/>
    </row>
    <row r="208" spans="1:11" ht="15.75">
      <c r="A208" s="388" t="s">
        <v>360</v>
      </c>
      <c r="B208" s="388"/>
      <c r="C208" s="388"/>
      <c r="D208" s="388"/>
      <c r="E208" s="388"/>
      <c r="F208" s="388"/>
      <c r="G208" s="388"/>
      <c r="H208" s="388"/>
      <c r="I208" s="388"/>
      <c r="J208" s="388"/>
      <c r="K208" s="388"/>
    </row>
    <row r="209" spans="1:11" ht="15.75" thickBot="1"/>
    <row r="210" spans="1:11">
      <c r="A210" s="389" t="s">
        <v>0</v>
      </c>
      <c r="B210" s="392" t="s">
        <v>314</v>
      </c>
      <c r="C210" s="392" t="s">
        <v>315</v>
      </c>
      <c r="D210" s="392" t="s">
        <v>316</v>
      </c>
      <c r="E210" s="392" t="s">
        <v>317</v>
      </c>
      <c r="F210" s="395" t="s">
        <v>318</v>
      </c>
      <c r="G210" s="396"/>
      <c r="H210" s="396"/>
      <c r="I210" s="396"/>
      <c r="J210" s="397"/>
      <c r="K210" s="398" t="s">
        <v>319</v>
      </c>
    </row>
    <row r="211" spans="1:11">
      <c r="A211" s="390"/>
      <c r="B211" s="393"/>
      <c r="C211" s="393"/>
      <c r="D211" s="393"/>
      <c r="E211" s="393"/>
      <c r="F211" s="401" t="s">
        <v>320</v>
      </c>
      <c r="G211" s="402"/>
      <c r="H211" s="402"/>
      <c r="I211" s="403"/>
      <c r="J211" s="72" t="s">
        <v>321</v>
      </c>
      <c r="K211" s="399"/>
    </row>
    <row r="212" spans="1:11" ht="30.75" thickBot="1">
      <c r="A212" s="391"/>
      <c r="B212" s="394"/>
      <c r="C212" s="394"/>
      <c r="D212" s="394"/>
      <c r="E212" s="394"/>
      <c r="F212" s="404"/>
      <c r="G212" s="405"/>
      <c r="H212" s="405"/>
      <c r="I212" s="406"/>
      <c r="J212" s="192" t="s">
        <v>660</v>
      </c>
      <c r="K212" s="400"/>
    </row>
    <row r="213" spans="1:11">
      <c r="A213" s="75"/>
      <c r="B213" s="76"/>
      <c r="C213" s="76"/>
      <c r="D213" s="77"/>
      <c r="E213" s="77"/>
      <c r="F213" s="372"/>
      <c r="G213" s="373"/>
      <c r="H213" s="373"/>
      <c r="I213" s="374"/>
      <c r="J213" s="77"/>
      <c r="K213" s="78"/>
    </row>
    <row r="214" spans="1:11">
      <c r="A214" s="79" t="s">
        <v>9</v>
      </c>
      <c r="B214" s="119" t="s">
        <v>666</v>
      </c>
      <c r="C214" s="80" t="s">
        <v>623</v>
      </c>
      <c r="D214" s="189" t="s">
        <v>326</v>
      </c>
      <c r="E214" s="82"/>
      <c r="F214" s="359" t="s">
        <v>624</v>
      </c>
      <c r="G214" s="360"/>
      <c r="H214" s="360"/>
      <c r="I214" s="361"/>
      <c r="J214" s="375" t="s">
        <v>329</v>
      </c>
      <c r="K214" s="83"/>
    </row>
    <row r="215" spans="1:11">
      <c r="A215" s="84"/>
      <c r="B215" s="80"/>
      <c r="C215" s="80"/>
      <c r="D215" s="189" t="s">
        <v>327</v>
      </c>
      <c r="E215" s="82"/>
      <c r="F215" s="407"/>
      <c r="G215" s="408"/>
      <c r="H215" s="408"/>
      <c r="I215" s="409"/>
      <c r="J215" s="376"/>
      <c r="K215" s="413" t="s">
        <v>669</v>
      </c>
    </row>
    <row r="216" spans="1:11">
      <c r="A216" s="84"/>
      <c r="B216" s="80"/>
      <c r="C216" s="80"/>
      <c r="D216" s="81" t="s">
        <v>330</v>
      </c>
      <c r="E216" s="82" t="s">
        <v>508</v>
      </c>
      <c r="F216" s="407"/>
      <c r="G216" s="408"/>
      <c r="H216" s="408"/>
      <c r="I216" s="409"/>
      <c r="J216" s="376"/>
      <c r="K216" s="413"/>
    </row>
    <row r="217" spans="1:11">
      <c r="A217" s="84"/>
      <c r="B217" s="80"/>
      <c r="C217" s="80"/>
      <c r="D217" s="81" t="s">
        <v>332</v>
      </c>
      <c r="E217" s="82" t="s">
        <v>331</v>
      </c>
      <c r="F217" s="407"/>
      <c r="G217" s="408"/>
      <c r="H217" s="408"/>
      <c r="I217" s="409"/>
      <c r="J217" s="376"/>
      <c r="K217" s="413"/>
    </row>
    <row r="218" spans="1:11">
      <c r="A218" s="84"/>
      <c r="B218" s="80"/>
      <c r="C218" s="80"/>
      <c r="D218" s="81" t="s">
        <v>333</v>
      </c>
      <c r="E218" s="82" t="s">
        <v>334</v>
      </c>
      <c r="F218" s="407"/>
      <c r="G218" s="408"/>
      <c r="H218" s="408"/>
      <c r="I218" s="409"/>
      <c r="J218" s="376"/>
      <c r="K218" s="413"/>
    </row>
    <row r="219" spans="1:11">
      <c r="A219" s="84"/>
      <c r="B219" s="80"/>
      <c r="C219" s="80"/>
      <c r="D219" s="81" t="s">
        <v>335</v>
      </c>
      <c r="E219" s="82" t="s">
        <v>655</v>
      </c>
      <c r="F219" s="407"/>
      <c r="G219" s="408"/>
      <c r="H219" s="408"/>
      <c r="I219" s="409"/>
      <c r="J219" s="376"/>
      <c r="K219" s="413"/>
    </row>
    <row r="220" spans="1:11">
      <c r="A220" s="84"/>
      <c r="B220" s="80"/>
      <c r="C220" s="80"/>
      <c r="D220" s="81" t="s">
        <v>337</v>
      </c>
      <c r="E220" s="82"/>
      <c r="F220" s="407"/>
      <c r="G220" s="408"/>
      <c r="H220" s="408"/>
      <c r="I220" s="409"/>
      <c r="J220" s="376"/>
      <c r="K220" s="413"/>
    </row>
    <row r="221" spans="1:11">
      <c r="A221" s="84"/>
      <c r="B221" s="80"/>
      <c r="C221" s="80"/>
      <c r="D221" s="81" t="s">
        <v>338</v>
      </c>
      <c r="E221" s="82" t="s">
        <v>334</v>
      </c>
      <c r="F221" s="407"/>
      <c r="G221" s="408"/>
      <c r="H221" s="408"/>
      <c r="I221" s="409"/>
      <c r="J221" s="376"/>
      <c r="K221" s="413"/>
    </row>
    <row r="222" spans="1:11">
      <c r="A222" s="84"/>
      <c r="B222" s="80"/>
      <c r="C222" s="80"/>
      <c r="D222" s="81" t="s">
        <v>340</v>
      </c>
      <c r="E222" s="82" t="s">
        <v>334</v>
      </c>
      <c r="F222" s="407"/>
      <c r="G222" s="408"/>
      <c r="H222" s="408"/>
      <c r="I222" s="409"/>
      <c r="J222" s="376"/>
      <c r="K222" s="413"/>
    </row>
    <row r="223" spans="1:11">
      <c r="A223" s="84"/>
      <c r="B223" s="80"/>
      <c r="C223" s="80"/>
      <c r="D223" s="81" t="s">
        <v>342</v>
      </c>
      <c r="E223" s="82" t="s">
        <v>334</v>
      </c>
      <c r="F223" s="407"/>
      <c r="G223" s="408"/>
      <c r="H223" s="408"/>
      <c r="I223" s="409"/>
      <c r="J223" s="376"/>
      <c r="K223" s="413"/>
    </row>
    <row r="224" spans="1:11">
      <c r="A224" s="84"/>
      <c r="B224" s="80"/>
      <c r="C224" s="80"/>
      <c r="D224" s="81" t="s">
        <v>344</v>
      </c>
      <c r="E224" s="82" t="s">
        <v>334</v>
      </c>
      <c r="F224" s="407"/>
      <c r="G224" s="408"/>
      <c r="H224" s="408"/>
      <c r="I224" s="409"/>
      <c r="J224" s="376"/>
      <c r="K224" s="413"/>
    </row>
    <row r="225" spans="1:11">
      <c r="A225" s="84"/>
      <c r="B225" s="80"/>
      <c r="C225" s="80"/>
      <c r="D225" s="81" t="s">
        <v>346</v>
      </c>
      <c r="E225" s="82" t="s">
        <v>334</v>
      </c>
      <c r="F225" s="410"/>
      <c r="G225" s="411"/>
      <c r="H225" s="411"/>
      <c r="I225" s="412"/>
      <c r="J225" s="377"/>
      <c r="K225" s="413"/>
    </row>
    <row r="226" spans="1:11">
      <c r="A226" s="84"/>
      <c r="B226" s="80"/>
      <c r="C226" s="80"/>
      <c r="D226" s="81"/>
      <c r="E226" s="82"/>
      <c r="F226" s="195"/>
      <c r="G226" s="196"/>
      <c r="H226" s="196"/>
      <c r="I226" s="197"/>
      <c r="J226" s="378"/>
      <c r="K226" s="413"/>
    </row>
    <row r="227" spans="1:11">
      <c r="A227" s="84"/>
      <c r="B227" s="144" t="s">
        <v>667</v>
      </c>
      <c r="C227" s="80"/>
      <c r="D227" s="189" t="s">
        <v>347</v>
      </c>
      <c r="E227" s="82"/>
      <c r="F227" s="198"/>
      <c r="G227" s="199"/>
      <c r="H227" s="199"/>
      <c r="I227" s="200"/>
      <c r="J227" s="379"/>
      <c r="K227" s="413"/>
    </row>
    <row r="228" spans="1:11">
      <c r="A228" s="84"/>
      <c r="B228" s="87"/>
      <c r="C228" s="145" t="s">
        <v>668</v>
      </c>
      <c r="D228" s="193" t="s">
        <v>657</v>
      </c>
      <c r="E228" s="82" t="s">
        <v>29</v>
      </c>
      <c r="F228" s="317" t="s">
        <v>665</v>
      </c>
      <c r="G228" s="318"/>
      <c r="H228" s="318"/>
      <c r="I228" s="319"/>
      <c r="J228" s="386" t="s">
        <v>328</v>
      </c>
      <c r="K228" s="413"/>
    </row>
    <row r="229" spans="1:11">
      <c r="A229" s="84"/>
      <c r="B229" s="87"/>
      <c r="C229" s="194"/>
      <c r="D229" s="204" t="s">
        <v>661</v>
      </c>
      <c r="E229" s="201" t="s">
        <v>29</v>
      </c>
      <c r="F229" s="323"/>
      <c r="G229" s="324"/>
      <c r="H229" s="324"/>
      <c r="I229" s="325"/>
      <c r="J229" s="387"/>
      <c r="K229" s="83"/>
    </row>
    <row r="230" spans="1:11">
      <c r="A230" s="84"/>
      <c r="B230" s="87"/>
      <c r="C230" s="194" t="s">
        <v>632</v>
      </c>
      <c r="D230" s="193" t="s">
        <v>662</v>
      </c>
      <c r="E230" s="201"/>
      <c r="F230" s="335"/>
      <c r="G230" s="336"/>
      <c r="H230" s="336"/>
      <c r="I230" s="337"/>
      <c r="J230" s="386"/>
      <c r="K230" s="83"/>
    </row>
    <row r="231" spans="1:11">
      <c r="A231" s="84"/>
      <c r="B231" s="87"/>
      <c r="C231" s="89"/>
      <c r="D231" s="88"/>
      <c r="E231" s="82"/>
      <c r="F231" s="341"/>
      <c r="G231" s="342"/>
      <c r="H231" s="342"/>
      <c r="I231" s="343"/>
      <c r="J231" s="387"/>
      <c r="K231" s="83"/>
    </row>
    <row r="232" spans="1:11">
      <c r="A232" s="84"/>
      <c r="B232" s="87"/>
      <c r="C232" s="194" t="s">
        <v>632</v>
      </c>
      <c r="D232" s="193" t="s">
        <v>663</v>
      </c>
      <c r="E232" s="82" t="s">
        <v>29</v>
      </c>
      <c r="F232" s="380" t="s">
        <v>640</v>
      </c>
      <c r="G232" s="381"/>
      <c r="H232" s="381"/>
      <c r="I232" s="382"/>
      <c r="J232" s="386" t="s">
        <v>328</v>
      </c>
      <c r="K232" s="83"/>
    </row>
    <row r="233" spans="1:11">
      <c r="A233" s="84"/>
      <c r="B233" s="87"/>
      <c r="C233" s="194" t="s">
        <v>635</v>
      </c>
      <c r="D233" s="193" t="s">
        <v>664</v>
      </c>
      <c r="E233" s="82" t="s">
        <v>29</v>
      </c>
      <c r="F233" s="383"/>
      <c r="G233" s="384"/>
      <c r="H233" s="384"/>
      <c r="I233" s="385"/>
      <c r="J233" s="387"/>
      <c r="K233" s="90"/>
    </row>
    <row r="234" spans="1:11">
      <c r="A234" s="84"/>
      <c r="B234" s="87"/>
      <c r="C234" s="145" t="s">
        <v>636</v>
      </c>
      <c r="D234" s="193" t="s">
        <v>638</v>
      </c>
      <c r="E234" s="82" t="s">
        <v>29</v>
      </c>
      <c r="F234" s="317" t="s">
        <v>659</v>
      </c>
      <c r="G234" s="318"/>
      <c r="H234" s="318"/>
      <c r="I234" s="319"/>
      <c r="J234" s="365" t="s">
        <v>329</v>
      </c>
      <c r="K234" s="90"/>
    </row>
    <row r="235" spans="1:11">
      <c r="A235" s="84"/>
      <c r="B235" s="87"/>
      <c r="C235" s="89"/>
      <c r="D235" s="193" t="s">
        <v>637</v>
      </c>
      <c r="E235" s="82" t="s">
        <v>29</v>
      </c>
      <c r="F235" s="320"/>
      <c r="G235" s="321"/>
      <c r="H235" s="321"/>
      <c r="I235" s="322"/>
      <c r="J235" s="366"/>
      <c r="K235" s="83"/>
    </row>
    <row r="236" spans="1:11">
      <c r="A236" s="84"/>
      <c r="B236" s="87"/>
      <c r="C236" s="89"/>
      <c r="D236" s="193" t="s">
        <v>396</v>
      </c>
      <c r="E236" s="82" t="s">
        <v>29</v>
      </c>
      <c r="F236" s="320"/>
      <c r="G236" s="321"/>
      <c r="H236" s="321"/>
      <c r="I236" s="322"/>
      <c r="J236" s="366"/>
      <c r="K236" s="83"/>
    </row>
    <row r="237" spans="1:11">
      <c r="A237" s="84"/>
      <c r="B237" s="87"/>
      <c r="C237" s="89"/>
      <c r="D237" s="193" t="s">
        <v>639</v>
      </c>
      <c r="E237" s="201" t="s">
        <v>29</v>
      </c>
      <c r="F237" s="323"/>
      <c r="G237" s="324"/>
      <c r="H237" s="324"/>
      <c r="I237" s="325"/>
      <c r="J237" s="367"/>
      <c r="K237" s="83"/>
    </row>
    <row r="238" spans="1:11" ht="15.75" thickBot="1">
      <c r="A238" s="92"/>
      <c r="B238" s="93"/>
      <c r="C238" s="94"/>
      <c r="D238" s="95"/>
      <c r="E238" s="96"/>
      <c r="F238" s="368"/>
      <c r="G238" s="369"/>
      <c r="H238" s="369"/>
      <c r="I238" s="370"/>
      <c r="J238" s="97"/>
      <c r="K238" s="98"/>
    </row>
    <row r="248" spans="1:11" ht="18.75">
      <c r="A248" s="274" t="s">
        <v>312</v>
      </c>
      <c r="B248" s="274"/>
      <c r="C248" s="274"/>
      <c r="D248" s="274"/>
      <c r="E248" s="274"/>
      <c r="F248" s="274"/>
      <c r="G248" s="274"/>
      <c r="H248" s="274"/>
      <c r="I248" s="274"/>
      <c r="J248" s="274"/>
      <c r="K248" s="274"/>
    </row>
    <row r="249" spans="1:11" ht="15.75">
      <c r="A249" s="388" t="s">
        <v>670</v>
      </c>
      <c r="B249" s="388"/>
      <c r="C249" s="388"/>
      <c r="D249" s="388"/>
      <c r="E249" s="388"/>
      <c r="F249" s="388"/>
      <c r="G249" s="388"/>
      <c r="H249" s="388"/>
      <c r="I249" s="388"/>
      <c r="J249" s="388"/>
      <c r="K249" s="388"/>
    </row>
    <row r="250" spans="1:11" ht="15.75" thickBot="1"/>
    <row r="251" spans="1:11">
      <c r="A251" s="389" t="s">
        <v>0</v>
      </c>
      <c r="B251" s="392" t="s">
        <v>314</v>
      </c>
      <c r="C251" s="392" t="s">
        <v>315</v>
      </c>
      <c r="D251" s="392" t="s">
        <v>316</v>
      </c>
      <c r="E251" s="392" t="s">
        <v>317</v>
      </c>
      <c r="F251" s="395" t="s">
        <v>318</v>
      </c>
      <c r="G251" s="396"/>
      <c r="H251" s="396"/>
      <c r="I251" s="396"/>
      <c r="J251" s="397"/>
      <c r="K251" s="398" t="s">
        <v>319</v>
      </c>
    </row>
    <row r="252" spans="1:11">
      <c r="A252" s="390"/>
      <c r="B252" s="393"/>
      <c r="C252" s="393"/>
      <c r="D252" s="393"/>
      <c r="E252" s="393"/>
      <c r="F252" s="401" t="s">
        <v>320</v>
      </c>
      <c r="G252" s="402"/>
      <c r="H252" s="402"/>
      <c r="I252" s="403"/>
      <c r="J252" s="72" t="s">
        <v>321</v>
      </c>
      <c r="K252" s="399"/>
    </row>
    <row r="253" spans="1:11" ht="30.75" thickBot="1">
      <c r="A253" s="391"/>
      <c r="B253" s="394"/>
      <c r="C253" s="394"/>
      <c r="D253" s="394"/>
      <c r="E253" s="394"/>
      <c r="F253" s="404"/>
      <c r="G253" s="405"/>
      <c r="H253" s="405"/>
      <c r="I253" s="406"/>
      <c r="J253" s="192" t="s">
        <v>660</v>
      </c>
      <c r="K253" s="400"/>
    </row>
    <row r="254" spans="1:11">
      <c r="A254" s="75"/>
      <c r="B254" s="76"/>
      <c r="C254" s="76"/>
      <c r="D254" s="77"/>
      <c r="E254" s="77"/>
      <c r="F254" s="372"/>
      <c r="G254" s="373"/>
      <c r="H254" s="373"/>
      <c r="I254" s="374"/>
      <c r="J254" s="77"/>
      <c r="K254" s="78"/>
    </row>
    <row r="255" spans="1:11">
      <c r="A255" s="79" t="s">
        <v>9</v>
      </c>
      <c r="B255" s="144" t="s">
        <v>672</v>
      </c>
      <c r="C255" s="80" t="s">
        <v>623</v>
      </c>
      <c r="D255" s="189" t="s">
        <v>326</v>
      </c>
      <c r="E255" s="82"/>
      <c r="F255" s="335" t="s">
        <v>624</v>
      </c>
      <c r="G255" s="336"/>
      <c r="H255" s="336"/>
      <c r="I255" s="337"/>
      <c r="J255" s="375" t="s">
        <v>329</v>
      </c>
      <c r="K255" s="83"/>
    </row>
    <row r="256" spans="1:11">
      <c r="A256" s="84"/>
      <c r="B256" s="80"/>
      <c r="C256" s="80"/>
      <c r="D256" s="189" t="s">
        <v>327</v>
      </c>
      <c r="E256" s="82"/>
      <c r="F256" s="338"/>
      <c r="G256" s="339"/>
      <c r="H256" s="339"/>
      <c r="I256" s="340"/>
      <c r="J256" s="376"/>
      <c r="K256" s="371" t="s">
        <v>673</v>
      </c>
    </row>
    <row r="257" spans="1:11">
      <c r="A257" s="84"/>
      <c r="B257" s="80"/>
      <c r="C257" s="80"/>
      <c r="D257" s="81" t="s">
        <v>330</v>
      </c>
      <c r="E257" s="82" t="s">
        <v>508</v>
      </c>
      <c r="F257" s="338"/>
      <c r="G257" s="339"/>
      <c r="H257" s="339"/>
      <c r="I257" s="340"/>
      <c r="J257" s="376"/>
      <c r="K257" s="371"/>
    </row>
    <row r="258" spans="1:11">
      <c r="A258" s="84"/>
      <c r="B258" s="80"/>
      <c r="C258" s="80"/>
      <c r="D258" s="81" t="s">
        <v>332</v>
      </c>
      <c r="E258" s="82" t="s">
        <v>331</v>
      </c>
      <c r="F258" s="338"/>
      <c r="G258" s="339"/>
      <c r="H258" s="339"/>
      <c r="I258" s="340"/>
      <c r="J258" s="376"/>
      <c r="K258" s="371"/>
    </row>
    <row r="259" spans="1:11">
      <c r="A259" s="84"/>
      <c r="B259" s="80"/>
      <c r="C259" s="80"/>
      <c r="D259" s="81" t="s">
        <v>333</v>
      </c>
      <c r="E259" s="82" t="s">
        <v>334</v>
      </c>
      <c r="F259" s="338"/>
      <c r="G259" s="339"/>
      <c r="H259" s="339"/>
      <c r="I259" s="340"/>
      <c r="J259" s="376"/>
      <c r="K259" s="371"/>
    </row>
    <row r="260" spans="1:11">
      <c r="A260" s="84"/>
      <c r="B260" s="80"/>
      <c r="C260" s="80"/>
      <c r="D260" s="81" t="s">
        <v>335</v>
      </c>
      <c r="E260" s="82" t="s">
        <v>655</v>
      </c>
      <c r="F260" s="338"/>
      <c r="G260" s="339"/>
      <c r="H260" s="339"/>
      <c r="I260" s="340"/>
      <c r="J260" s="376"/>
      <c r="K260" s="371"/>
    </row>
    <row r="261" spans="1:11">
      <c r="A261" s="84"/>
      <c r="B261" s="80"/>
      <c r="C261" s="80"/>
      <c r="D261" s="81" t="s">
        <v>337</v>
      </c>
      <c r="E261" s="82"/>
      <c r="F261" s="338"/>
      <c r="G261" s="339"/>
      <c r="H261" s="339"/>
      <c r="I261" s="340"/>
      <c r="J261" s="376"/>
      <c r="K261" s="371"/>
    </row>
    <row r="262" spans="1:11">
      <c r="A262" s="84"/>
      <c r="B262" s="80"/>
      <c r="C262" s="80"/>
      <c r="D262" s="81" t="s">
        <v>338</v>
      </c>
      <c r="E262" s="82" t="s">
        <v>334</v>
      </c>
      <c r="F262" s="338"/>
      <c r="G262" s="339"/>
      <c r="H262" s="339"/>
      <c r="I262" s="340"/>
      <c r="J262" s="376"/>
      <c r="K262" s="371"/>
    </row>
    <row r="263" spans="1:11">
      <c r="A263" s="84"/>
      <c r="B263" s="80"/>
      <c r="C263" s="80"/>
      <c r="D263" s="81" t="s">
        <v>340</v>
      </c>
      <c r="E263" s="82" t="s">
        <v>334</v>
      </c>
      <c r="F263" s="338"/>
      <c r="G263" s="339"/>
      <c r="H263" s="339"/>
      <c r="I263" s="340"/>
      <c r="J263" s="376"/>
      <c r="K263" s="371"/>
    </row>
    <row r="264" spans="1:11">
      <c r="A264" s="84"/>
      <c r="B264" s="80"/>
      <c r="C264" s="80"/>
      <c r="D264" s="81" t="s">
        <v>342</v>
      </c>
      <c r="E264" s="82" t="s">
        <v>334</v>
      </c>
      <c r="F264" s="338"/>
      <c r="G264" s="339"/>
      <c r="H264" s="339"/>
      <c r="I264" s="340"/>
      <c r="J264" s="376"/>
      <c r="K264" s="371"/>
    </row>
    <row r="265" spans="1:11">
      <c r="A265" s="84"/>
      <c r="B265" s="80"/>
      <c r="C265" s="80"/>
      <c r="D265" s="81" t="s">
        <v>344</v>
      </c>
      <c r="E265" s="82" t="s">
        <v>334</v>
      </c>
      <c r="F265" s="338"/>
      <c r="G265" s="339"/>
      <c r="H265" s="339"/>
      <c r="I265" s="340"/>
      <c r="J265" s="376"/>
      <c r="K265" s="371"/>
    </row>
    <row r="266" spans="1:11">
      <c r="A266" s="84"/>
      <c r="B266" s="80"/>
      <c r="C266" s="80"/>
      <c r="D266" s="81" t="s">
        <v>346</v>
      </c>
      <c r="E266" s="82" t="s">
        <v>334</v>
      </c>
      <c r="F266" s="341"/>
      <c r="G266" s="342"/>
      <c r="H266" s="342"/>
      <c r="I266" s="343"/>
      <c r="J266" s="377"/>
      <c r="K266" s="371"/>
    </row>
    <row r="267" spans="1:11">
      <c r="A267" s="84"/>
      <c r="B267" s="80"/>
      <c r="C267" s="80"/>
      <c r="D267" s="81"/>
      <c r="E267" s="82"/>
      <c r="F267" s="195"/>
      <c r="G267" s="196"/>
      <c r="H267" s="196"/>
      <c r="I267" s="197"/>
      <c r="J267" s="378"/>
      <c r="K267" s="371"/>
    </row>
    <row r="268" spans="1:11">
      <c r="A268" s="84"/>
      <c r="B268" s="144" t="s">
        <v>671</v>
      </c>
      <c r="C268" s="80"/>
      <c r="D268" s="189" t="s">
        <v>347</v>
      </c>
      <c r="E268" s="82"/>
      <c r="F268" s="198"/>
      <c r="G268" s="199"/>
      <c r="H268" s="199"/>
      <c r="I268" s="200"/>
      <c r="J268" s="379"/>
      <c r="K268" s="371"/>
    </row>
    <row r="269" spans="1:11">
      <c r="A269" s="84"/>
      <c r="B269" s="87"/>
      <c r="C269" s="194" t="s">
        <v>632</v>
      </c>
      <c r="D269" s="193" t="s">
        <v>675</v>
      </c>
      <c r="E269" s="82" t="s">
        <v>29</v>
      </c>
      <c r="F269" s="380" t="s">
        <v>640</v>
      </c>
      <c r="G269" s="381"/>
      <c r="H269" s="381"/>
      <c r="I269" s="382"/>
      <c r="J269" s="386" t="s">
        <v>328</v>
      </c>
      <c r="K269" s="83"/>
    </row>
    <row r="270" spans="1:11">
      <c r="A270" s="84"/>
      <c r="B270" s="87"/>
      <c r="C270" s="194" t="s">
        <v>635</v>
      </c>
      <c r="D270" s="193" t="s">
        <v>674</v>
      </c>
      <c r="E270" s="82" t="s">
        <v>29</v>
      </c>
      <c r="F270" s="383"/>
      <c r="G270" s="384"/>
      <c r="H270" s="384"/>
      <c r="I270" s="385"/>
      <c r="J270" s="387"/>
      <c r="K270" s="90"/>
    </row>
    <row r="271" spans="1:11">
      <c r="A271" s="84"/>
      <c r="B271" s="87"/>
      <c r="C271" s="145" t="s">
        <v>636</v>
      </c>
      <c r="D271" s="193" t="s">
        <v>638</v>
      </c>
      <c r="E271" s="82" t="s">
        <v>29</v>
      </c>
      <c r="F271" s="317" t="s">
        <v>659</v>
      </c>
      <c r="G271" s="318"/>
      <c r="H271" s="318"/>
      <c r="I271" s="319"/>
      <c r="J271" s="365" t="s">
        <v>329</v>
      </c>
      <c r="K271" s="90"/>
    </row>
    <row r="272" spans="1:11">
      <c r="A272" s="84"/>
      <c r="B272" s="87"/>
      <c r="C272" s="89"/>
      <c r="D272" s="193" t="s">
        <v>637</v>
      </c>
      <c r="E272" s="82" t="s">
        <v>29</v>
      </c>
      <c r="F272" s="320"/>
      <c r="G272" s="321"/>
      <c r="H272" s="321"/>
      <c r="I272" s="322"/>
      <c r="J272" s="366"/>
      <c r="K272" s="83"/>
    </row>
    <row r="273" spans="1:11">
      <c r="A273" s="84"/>
      <c r="B273" s="87"/>
      <c r="C273" s="89"/>
      <c r="D273" s="193" t="s">
        <v>396</v>
      </c>
      <c r="E273" s="82" t="s">
        <v>29</v>
      </c>
      <c r="F273" s="320"/>
      <c r="G273" s="321"/>
      <c r="H273" s="321"/>
      <c r="I273" s="322"/>
      <c r="J273" s="366"/>
      <c r="K273" s="83"/>
    </row>
    <row r="274" spans="1:11">
      <c r="A274" s="84"/>
      <c r="B274" s="87"/>
      <c r="C274" s="89"/>
      <c r="D274" s="193" t="s">
        <v>639</v>
      </c>
      <c r="E274" s="201" t="s">
        <v>29</v>
      </c>
      <c r="F274" s="323"/>
      <c r="G274" s="324"/>
      <c r="H274" s="324"/>
      <c r="I274" s="325"/>
      <c r="J274" s="367"/>
      <c r="K274" s="83"/>
    </row>
    <row r="275" spans="1:11" ht="15.75" thickBot="1">
      <c r="A275" s="92"/>
      <c r="B275" s="93"/>
      <c r="C275" s="94"/>
      <c r="D275" s="95"/>
      <c r="E275" s="96"/>
      <c r="F275" s="368"/>
      <c r="G275" s="369"/>
      <c r="H275" s="369"/>
      <c r="I275" s="370"/>
      <c r="J275" s="97"/>
      <c r="K275" s="98"/>
    </row>
    <row r="286" spans="1:11" ht="18.75">
      <c r="A286" s="274" t="s">
        <v>312</v>
      </c>
      <c r="B286" s="274"/>
      <c r="C286" s="274"/>
      <c r="D286" s="274"/>
      <c r="E286" s="274"/>
      <c r="F286" s="274"/>
      <c r="G286" s="274"/>
      <c r="H286" s="274"/>
      <c r="I286" s="274"/>
      <c r="J286" s="274"/>
      <c r="K286" s="274"/>
    </row>
    <row r="287" spans="1:11" ht="15.75">
      <c r="A287" s="388" t="s">
        <v>701</v>
      </c>
      <c r="B287" s="388"/>
      <c r="C287" s="388"/>
      <c r="D287" s="388"/>
      <c r="E287" s="388"/>
      <c r="F287" s="388"/>
      <c r="G287" s="388"/>
      <c r="H287" s="388"/>
      <c r="I287" s="388"/>
      <c r="J287" s="388"/>
      <c r="K287" s="388"/>
    </row>
    <row r="288" spans="1:11" ht="15.75" thickBot="1"/>
    <row r="289" spans="1:11">
      <c r="A289" s="389" t="s">
        <v>0</v>
      </c>
      <c r="B289" s="392" t="s">
        <v>314</v>
      </c>
      <c r="C289" s="392" t="s">
        <v>315</v>
      </c>
      <c r="D289" s="392" t="s">
        <v>316</v>
      </c>
      <c r="E289" s="392" t="s">
        <v>317</v>
      </c>
      <c r="F289" s="395" t="s">
        <v>318</v>
      </c>
      <c r="G289" s="396"/>
      <c r="H289" s="396"/>
      <c r="I289" s="396"/>
      <c r="J289" s="397"/>
      <c r="K289" s="398" t="s">
        <v>319</v>
      </c>
    </row>
    <row r="290" spans="1:11">
      <c r="A290" s="390"/>
      <c r="B290" s="393"/>
      <c r="C290" s="393"/>
      <c r="D290" s="393"/>
      <c r="E290" s="393"/>
      <c r="F290" s="401" t="s">
        <v>320</v>
      </c>
      <c r="G290" s="402"/>
      <c r="H290" s="402"/>
      <c r="I290" s="403"/>
      <c r="J290" s="72" t="s">
        <v>321</v>
      </c>
      <c r="K290" s="399"/>
    </row>
    <row r="291" spans="1:11" ht="30.75" thickBot="1">
      <c r="A291" s="391"/>
      <c r="B291" s="394"/>
      <c r="C291" s="394"/>
      <c r="D291" s="394"/>
      <c r="E291" s="394"/>
      <c r="F291" s="404"/>
      <c r="G291" s="405"/>
      <c r="H291" s="405"/>
      <c r="I291" s="406"/>
      <c r="J291" s="192" t="s">
        <v>660</v>
      </c>
      <c r="K291" s="400"/>
    </row>
    <row r="292" spans="1:11">
      <c r="A292" s="75"/>
      <c r="B292" s="76"/>
      <c r="C292" s="76"/>
      <c r="D292" s="77"/>
      <c r="E292" s="77"/>
      <c r="F292" s="372"/>
      <c r="G292" s="373"/>
      <c r="H292" s="373"/>
      <c r="I292" s="374"/>
      <c r="J292" s="77"/>
      <c r="K292" s="78"/>
    </row>
    <row r="293" spans="1:11">
      <c r="A293" s="79" t="s">
        <v>9</v>
      </c>
      <c r="B293" s="144" t="s">
        <v>703</v>
      </c>
      <c r="C293" s="80" t="s">
        <v>623</v>
      </c>
      <c r="D293" s="189" t="s">
        <v>326</v>
      </c>
      <c r="E293" s="82"/>
      <c r="F293" s="335" t="s">
        <v>624</v>
      </c>
      <c r="G293" s="336"/>
      <c r="H293" s="336"/>
      <c r="I293" s="337"/>
      <c r="J293" s="375" t="s">
        <v>329</v>
      </c>
      <c r="K293" s="371" t="s">
        <v>711</v>
      </c>
    </row>
    <row r="294" spans="1:11" ht="15" customHeight="1">
      <c r="A294" s="84"/>
      <c r="B294" s="80"/>
      <c r="C294" s="80"/>
      <c r="D294" s="189" t="s">
        <v>327</v>
      </c>
      <c r="E294" s="82"/>
      <c r="F294" s="338"/>
      <c r="G294" s="339"/>
      <c r="H294" s="339"/>
      <c r="I294" s="340"/>
      <c r="J294" s="376"/>
      <c r="K294" s="371"/>
    </row>
    <row r="295" spans="1:11">
      <c r="A295" s="84"/>
      <c r="B295" s="80"/>
      <c r="C295" s="80"/>
      <c r="D295" s="81" t="s">
        <v>330</v>
      </c>
      <c r="E295" s="82" t="s">
        <v>508</v>
      </c>
      <c r="F295" s="338"/>
      <c r="G295" s="339"/>
      <c r="H295" s="339"/>
      <c r="I295" s="340"/>
      <c r="J295" s="376"/>
      <c r="K295" s="371"/>
    </row>
    <row r="296" spans="1:11">
      <c r="A296" s="84"/>
      <c r="B296" s="80"/>
      <c r="C296" s="80"/>
      <c r="D296" s="81" t="s">
        <v>332</v>
      </c>
      <c r="E296" s="82" t="s">
        <v>331</v>
      </c>
      <c r="F296" s="338"/>
      <c r="G296" s="339"/>
      <c r="H296" s="339"/>
      <c r="I296" s="340"/>
      <c r="J296" s="376"/>
      <c r="K296" s="371"/>
    </row>
    <row r="297" spans="1:11">
      <c r="A297" s="84"/>
      <c r="B297" s="80"/>
      <c r="C297" s="80"/>
      <c r="D297" s="81" t="s">
        <v>333</v>
      </c>
      <c r="E297" s="82" t="s">
        <v>334</v>
      </c>
      <c r="F297" s="338"/>
      <c r="G297" s="339"/>
      <c r="H297" s="339"/>
      <c r="I297" s="340"/>
      <c r="J297" s="376"/>
      <c r="K297" s="371"/>
    </row>
    <row r="298" spans="1:11">
      <c r="A298" s="84"/>
      <c r="B298" s="80"/>
      <c r="C298" s="80"/>
      <c r="D298" s="81" t="s">
        <v>335</v>
      </c>
      <c r="E298" s="82" t="s">
        <v>655</v>
      </c>
      <c r="F298" s="338"/>
      <c r="G298" s="339"/>
      <c r="H298" s="339"/>
      <c r="I298" s="340"/>
      <c r="J298" s="376"/>
      <c r="K298" s="371"/>
    </row>
    <row r="299" spans="1:11">
      <c r="A299" s="84"/>
      <c r="B299" s="80"/>
      <c r="C299" s="80"/>
      <c r="D299" s="81" t="s">
        <v>337</v>
      </c>
      <c r="E299" s="82"/>
      <c r="F299" s="338"/>
      <c r="G299" s="339"/>
      <c r="H299" s="339"/>
      <c r="I299" s="340"/>
      <c r="J299" s="376"/>
      <c r="K299" s="371"/>
    </row>
    <row r="300" spans="1:11">
      <c r="A300" s="84"/>
      <c r="B300" s="80"/>
      <c r="C300" s="80"/>
      <c r="D300" s="81" t="s">
        <v>338</v>
      </c>
      <c r="E300" s="82" t="s">
        <v>334</v>
      </c>
      <c r="F300" s="338"/>
      <c r="G300" s="339"/>
      <c r="H300" s="339"/>
      <c r="I300" s="340"/>
      <c r="J300" s="376"/>
      <c r="K300" s="371"/>
    </row>
    <row r="301" spans="1:11">
      <c r="A301" s="84"/>
      <c r="B301" s="80"/>
      <c r="C301" s="80"/>
      <c r="D301" s="81" t="s">
        <v>340</v>
      </c>
      <c r="E301" s="82" t="s">
        <v>334</v>
      </c>
      <c r="F301" s="338"/>
      <c r="G301" s="339"/>
      <c r="H301" s="339"/>
      <c r="I301" s="340"/>
      <c r="J301" s="376"/>
      <c r="K301" s="371"/>
    </row>
    <row r="302" spans="1:11">
      <c r="A302" s="84"/>
      <c r="B302" s="80"/>
      <c r="C302" s="80"/>
      <c r="D302" s="81" t="s">
        <v>342</v>
      </c>
      <c r="E302" s="82" t="s">
        <v>334</v>
      </c>
      <c r="F302" s="338"/>
      <c r="G302" s="339"/>
      <c r="H302" s="339"/>
      <c r="I302" s="340"/>
      <c r="J302" s="376"/>
      <c r="K302" s="371"/>
    </row>
    <row r="303" spans="1:11">
      <c r="A303" s="84"/>
      <c r="B303" s="80"/>
      <c r="C303" s="80"/>
      <c r="D303" s="81" t="s">
        <v>344</v>
      </c>
      <c r="E303" s="82" t="s">
        <v>334</v>
      </c>
      <c r="F303" s="338"/>
      <c r="G303" s="339"/>
      <c r="H303" s="339"/>
      <c r="I303" s="340"/>
      <c r="J303" s="376"/>
      <c r="K303" s="371"/>
    </row>
    <row r="304" spans="1:11">
      <c r="A304" s="84"/>
      <c r="B304" s="80"/>
      <c r="C304" s="80"/>
      <c r="D304" s="81" t="s">
        <v>346</v>
      </c>
      <c r="E304" s="82" t="s">
        <v>334</v>
      </c>
      <c r="F304" s="341"/>
      <c r="G304" s="342"/>
      <c r="H304" s="342"/>
      <c r="I304" s="343"/>
      <c r="J304" s="377"/>
      <c r="K304" s="371"/>
    </row>
    <row r="305" spans="1:11">
      <c r="A305" s="84"/>
      <c r="B305" s="80"/>
      <c r="C305" s="80"/>
      <c r="D305" s="81"/>
      <c r="E305" s="82"/>
      <c r="F305" s="195"/>
      <c r="G305" s="196"/>
      <c r="H305" s="196"/>
      <c r="I305" s="197"/>
      <c r="J305" s="378"/>
      <c r="K305" s="207"/>
    </row>
    <row r="306" spans="1:11">
      <c r="A306" s="84"/>
      <c r="B306" s="144" t="s">
        <v>702</v>
      </c>
      <c r="C306" s="80"/>
      <c r="D306" s="189" t="s">
        <v>347</v>
      </c>
      <c r="E306" s="82"/>
      <c r="F306" s="198"/>
      <c r="G306" s="199"/>
      <c r="H306" s="199"/>
      <c r="I306" s="200"/>
      <c r="J306" s="379"/>
      <c r="K306" s="207"/>
    </row>
    <row r="307" spans="1:11">
      <c r="A307" s="84"/>
      <c r="B307" s="87"/>
      <c r="C307" s="194" t="s">
        <v>704</v>
      </c>
      <c r="D307" s="193" t="s">
        <v>705</v>
      </c>
      <c r="E307" s="82" t="s">
        <v>29</v>
      </c>
      <c r="F307" s="380" t="s">
        <v>640</v>
      </c>
      <c r="G307" s="381"/>
      <c r="H307" s="381"/>
      <c r="I307" s="382"/>
      <c r="J307" s="386" t="s">
        <v>328</v>
      </c>
      <c r="K307" s="83"/>
    </row>
    <row r="308" spans="1:11">
      <c r="A308" s="84"/>
      <c r="B308" s="87"/>
      <c r="C308" s="194" t="s">
        <v>707</v>
      </c>
      <c r="D308" s="193" t="s">
        <v>706</v>
      </c>
      <c r="E308" s="82" t="s">
        <v>29</v>
      </c>
      <c r="F308" s="383"/>
      <c r="G308" s="384"/>
      <c r="H308" s="384"/>
      <c r="I308" s="385"/>
      <c r="J308" s="387"/>
      <c r="K308" s="90"/>
    </row>
    <row r="309" spans="1:11">
      <c r="A309" s="84"/>
      <c r="B309" s="87"/>
      <c r="C309" s="208" t="s">
        <v>708</v>
      </c>
      <c r="D309" s="193" t="s">
        <v>638</v>
      </c>
      <c r="E309" s="82" t="s">
        <v>29</v>
      </c>
      <c r="F309" s="317" t="s">
        <v>709</v>
      </c>
      <c r="G309" s="318"/>
      <c r="H309" s="318"/>
      <c r="I309" s="319"/>
      <c r="J309" s="365" t="s">
        <v>329</v>
      </c>
      <c r="K309" s="90"/>
    </row>
    <row r="310" spans="1:11">
      <c r="A310" s="84"/>
      <c r="B310" s="87"/>
      <c r="C310" s="89"/>
      <c r="D310" s="193" t="s">
        <v>637</v>
      </c>
      <c r="E310" s="82" t="s">
        <v>29</v>
      </c>
      <c r="F310" s="320"/>
      <c r="G310" s="321"/>
      <c r="H310" s="321"/>
      <c r="I310" s="322"/>
      <c r="J310" s="366"/>
      <c r="K310" s="83"/>
    </row>
    <row r="311" spans="1:11">
      <c r="A311" s="84"/>
      <c r="B311" s="87"/>
      <c r="C311" s="89"/>
      <c r="D311" s="193" t="s">
        <v>396</v>
      </c>
      <c r="E311" s="82" t="s">
        <v>29</v>
      </c>
      <c r="F311" s="320"/>
      <c r="G311" s="321"/>
      <c r="H311" s="321"/>
      <c r="I311" s="322"/>
      <c r="J311" s="366"/>
      <c r="K311" s="83"/>
    </row>
    <row r="312" spans="1:11">
      <c r="A312" s="84"/>
      <c r="B312" s="87"/>
      <c r="C312" s="89"/>
      <c r="D312" s="193" t="s">
        <v>639</v>
      </c>
      <c r="E312" s="201" t="s">
        <v>29</v>
      </c>
      <c r="F312" s="323"/>
      <c r="G312" s="324"/>
      <c r="H312" s="324"/>
      <c r="I312" s="325"/>
      <c r="J312" s="367"/>
      <c r="K312" s="83"/>
    </row>
    <row r="313" spans="1:11" ht="15.75" thickBot="1">
      <c r="A313" s="92"/>
      <c r="B313" s="93"/>
      <c r="C313" s="94"/>
      <c r="D313" s="95"/>
      <c r="E313" s="96"/>
      <c r="F313" s="368"/>
      <c r="G313" s="369"/>
      <c r="H313" s="369"/>
      <c r="I313" s="370"/>
      <c r="J313" s="97"/>
      <c r="K313" s="98"/>
    </row>
    <row r="315" spans="1:11">
      <c r="J315" s="210" t="s">
        <v>710</v>
      </c>
    </row>
    <row r="320" spans="1:11">
      <c r="J320" s="209" t="s">
        <v>676</v>
      </c>
    </row>
    <row r="321" spans="1:11">
      <c r="J321" s="210" t="s">
        <v>21</v>
      </c>
    </row>
    <row r="329" spans="1:11" ht="18.75">
      <c r="A329" s="265" t="s">
        <v>312</v>
      </c>
      <c r="B329" s="265"/>
      <c r="C329" s="265"/>
      <c r="D329" s="265"/>
      <c r="E329" s="265"/>
      <c r="F329" s="265"/>
      <c r="G329" s="265"/>
      <c r="H329" s="265"/>
      <c r="I329" s="265"/>
      <c r="J329" s="265"/>
      <c r="K329" s="265"/>
    </row>
    <row r="330" spans="1:11" ht="15.75">
      <c r="A330" s="261" t="s">
        <v>754</v>
      </c>
      <c r="B330" s="261"/>
      <c r="C330" s="261"/>
      <c r="D330" s="261"/>
      <c r="E330" s="261"/>
      <c r="F330" s="261"/>
      <c r="G330" s="261"/>
      <c r="H330" s="261"/>
      <c r="I330" s="261"/>
      <c r="J330" s="261"/>
      <c r="K330" s="261"/>
    </row>
    <row r="331" spans="1:11" ht="15.75" thickBo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>
      <c r="A332" s="347" t="s">
        <v>0</v>
      </c>
      <c r="B332" s="350" t="s">
        <v>314</v>
      </c>
      <c r="C332" s="350" t="s">
        <v>315</v>
      </c>
      <c r="D332" s="350" t="s">
        <v>316</v>
      </c>
      <c r="E332" s="350" t="s">
        <v>317</v>
      </c>
      <c r="F332" s="353" t="s">
        <v>318</v>
      </c>
      <c r="G332" s="354"/>
      <c r="H332" s="354"/>
      <c r="I332" s="354"/>
      <c r="J332" s="355"/>
      <c r="K332" s="356" t="s">
        <v>319</v>
      </c>
    </row>
    <row r="333" spans="1:11">
      <c r="A333" s="348"/>
      <c r="B333" s="351"/>
      <c r="C333" s="351"/>
      <c r="D333" s="351"/>
      <c r="E333" s="351"/>
      <c r="F333" s="359" t="s">
        <v>320</v>
      </c>
      <c r="G333" s="360"/>
      <c r="H333" s="360"/>
      <c r="I333" s="361"/>
      <c r="J333" s="216" t="s">
        <v>321</v>
      </c>
      <c r="K333" s="357"/>
    </row>
    <row r="334" spans="1:11" ht="30.75" thickBot="1">
      <c r="A334" s="349"/>
      <c r="B334" s="352"/>
      <c r="C334" s="352"/>
      <c r="D334" s="352"/>
      <c r="E334" s="352"/>
      <c r="F334" s="362"/>
      <c r="G334" s="363"/>
      <c r="H334" s="363"/>
      <c r="I334" s="364"/>
      <c r="J334" s="217" t="s">
        <v>660</v>
      </c>
      <c r="K334" s="358"/>
    </row>
    <row r="335" spans="1:11">
      <c r="A335" s="218"/>
      <c r="B335" s="219"/>
      <c r="C335" s="219"/>
      <c r="D335" s="147"/>
      <c r="E335" s="147"/>
      <c r="F335" s="332"/>
      <c r="G335" s="333"/>
      <c r="H335" s="333"/>
      <c r="I335" s="334"/>
      <c r="J335" s="147"/>
      <c r="K335" s="220"/>
    </row>
    <row r="336" spans="1:11">
      <c r="A336" s="221" t="s">
        <v>9</v>
      </c>
      <c r="B336" s="222" t="s">
        <v>756</v>
      </c>
      <c r="C336" s="223" t="s">
        <v>623</v>
      </c>
      <c r="D336" s="224" t="s">
        <v>326</v>
      </c>
      <c r="E336" s="148"/>
      <c r="F336" s="335" t="s">
        <v>624</v>
      </c>
      <c r="G336" s="336"/>
      <c r="H336" s="336"/>
      <c r="I336" s="337"/>
      <c r="J336" s="326" t="s">
        <v>329</v>
      </c>
      <c r="K336" s="344" t="s">
        <v>757</v>
      </c>
    </row>
    <row r="337" spans="1:11">
      <c r="A337" s="225"/>
      <c r="B337" s="223"/>
      <c r="C337" s="223"/>
      <c r="D337" s="224" t="s">
        <v>327</v>
      </c>
      <c r="E337" s="148"/>
      <c r="F337" s="338"/>
      <c r="G337" s="339"/>
      <c r="H337" s="339"/>
      <c r="I337" s="340"/>
      <c r="J337" s="327"/>
      <c r="K337" s="344"/>
    </row>
    <row r="338" spans="1:11">
      <c r="A338" s="225"/>
      <c r="B338" s="223"/>
      <c r="C338" s="223"/>
      <c r="D338" s="226" t="s">
        <v>330</v>
      </c>
      <c r="E338" s="148" t="s">
        <v>331</v>
      </c>
      <c r="F338" s="338"/>
      <c r="G338" s="339"/>
      <c r="H338" s="339"/>
      <c r="I338" s="340"/>
      <c r="J338" s="327"/>
      <c r="K338" s="344"/>
    </row>
    <row r="339" spans="1:11">
      <c r="A339" s="225"/>
      <c r="B339" s="223"/>
      <c r="C339" s="223"/>
      <c r="D339" s="226" t="s">
        <v>332</v>
      </c>
      <c r="E339" s="148" t="s">
        <v>331</v>
      </c>
      <c r="F339" s="338"/>
      <c r="G339" s="339"/>
      <c r="H339" s="339"/>
      <c r="I339" s="340"/>
      <c r="J339" s="327"/>
      <c r="K339" s="344"/>
    </row>
    <row r="340" spans="1:11">
      <c r="A340" s="225"/>
      <c r="B340" s="223"/>
      <c r="C340" s="223"/>
      <c r="D340" s="226" t="s">
        <v>333</v>
      </c>
      <c r="E340" s="148" t="s">
        <v>334</v>
      </c>
      <c r="F340" s="338"/>
      <c r="G340" s="339"/>
      <c r="H340" s="339"/>
      <c r="I340" s="340"/>
      <c r="J340" s="327"/>
      <c r="K340" s="344"/>
    </row>
    <row r="341" spans="1:11">
      <c r="A341" s="225"/>
      <c r="B341" s="223"/>
      <c r="C341" s="223"/>
      <c r="D341" s="226" t="s">
        <v>335</v>
      </c>
      <c r="E341" s="148" t="s">
        <v>655</v>
      </c>
      <c r="F341" s="338"/>
      <c r="G341" s="339"/>
      <c r="H341" s="339"/>
      <c r="I341" s="340"/>
      <c r="J341" s="327"/>
      <c r="K341" s="344"/>
    </row>
    <row r="342" spans="1:11">
      <c r="A342" s="225"/>
      <c r="B342" s="223"/>
      <c r="C342" s="223"/>
      <c r="D342" s="226" t="s">
        <v>337</v>
      </c>
      <c r="E342" s="148"/>
      <c r="F342" s="338"/>
      <c r="G342" s="339"/>
      <c r="H342" s="339"/>
      <c r="I342" s="340"/>
      <c r="J342" s="327"/>
      <c r="K342" s="344"/>
    </row>
    <row r="343" spans="1:11">
      <c r="A343" s="225"/>
      <c r="B343" s="223"/>
      <c r="C343" s="223"/>
      <c r="D343" s="226" t="s">
        <v>338</v>
      </c>
      <c r="E343" s="148" t="s">
        <v>334</v>
      </c>
      <c r="F343" s="338"/>
      <c r="G343" s="339"/>
      <c r="H343" s="339"/>
      <c r="I343" s="340"/>
      <c r="J343" s="327"/>
      <c r="K343" s="344"/>
    </row>
    <row r="344" spans="1:11">
      <c r="A344" s="225"/>
      <c r="B344" s="223"/>
      <c r="C344" s="223"/>
      <c r="D344" s="226" t="s">
        <v>340</v>
      </c>
      <c r="E344" s="148" t="s">
        <v>334</v>
      </c>
      <c r="F344" s="338"/>
      <c r="G344" s="339"/>
      <c r="H344" s="339"/>
      <c r="I344" s="340"/>
      <c r="J344" s="327"/>
      <c r="K344" s="344"/>
    </row>
    <row r="345" spans="1:11">
      <c r="A345" s="225"/>
      <c r="B345" s="223"/>
      <c r="C345" s="223"/>
      <c r="D345" s="226" t="s">
        <v>342</v>
      </c>
      <c r="E345" s="148" t="s">
        <v>334</v>
      </c>
      <c r="F345" s="338"/>
      <c r="G345" s="339"/>
      <c r="H345" s="339"/>
      <c r="I345" s="340"/>
      <c r="J345" s="327"/>
      <c r="K345" s="344"/>
    </row>
    <row r="346" spans="1:11">
      <c r="A346" s="225"/>
      <c r="B346" s="223"/>
      <c r="C346" s="223"/>
      <c r="D346" s="226" t="s">
        <v>344</v>
      </c>
      <c r="E346" s="148" t="s">
        <v>334</v>
      </c>
      <c r="F346" s="338"/>
      <c r="G346" s="339"/>
      <c r="H346" s="339"/>
      <c r="I346" s="340"/>
      <c r="J346" s="327"/>
      <c r="K346" s="344"/>
    </row>
    <row r="347" spans="1:11">
      <c r="A347" s="225"/>
      <c r="B347" s="223"/>
      <c r="C347" s="223"/>
      <c r="D347" s="226" t="s">
        <v>346</v>
      </c>
      <c r="E347" s="148" t="s">
        <v>334</v>
      </c>
      <c r="F347" s="341"/>
      <c r="G347" s="342"/>
      <c r="H347" s="342"/>
      <c r="I347" s="343"/>
      <c r="J347" s="328"/>
      <c r="K347" s="344"/>
    </row>
    <row r="348" spans="1:11">
      <c r="A348" s="225"/>
      <c r="B348" s="223"/>
      <c r="C348" s="223"/>
      <c r="D348" s="226"/>
      <c r="E348" s="148"/>
      <c r="F348" s="227"/>
      <c r="G348" s="228"/>
      <c r="H348" s="228"/>
      <c r="I348" s="229"/>
      <c r="J348" s="345"/>
      <c r="K348" s="230"/>
    </row>
    <row r="349" spans="1:11">
      <c r="A349" s="225"/>
      <c r="B349" s="222" t="s">
        <v>755</v>
      </c>
      <c r="C349" s="223"/>
      <c r="D349" s="224" t="s">
        <v>347</v>
      </c>
      <c r="E349" s="148"/>
      <c r="F349" s="231"/>
      <c r="G349" s="232"/>
      <c r="H349" s="232"/>
      <c r="I349" s="233"/>
      <c r="J349" s="346"/>
      <c r="K349" s="230"/>
    </row>
    <row r="350" spans="1:11" ht="15" customHeight="1">
      <c r="A350" s="225"/>
      <c r="B350" s="234"/>
      <c r="C350" s="8" t="s">
        <v>632</v>
      </c>
      <c r="D350" s="235" t="s">
        <v>705</v>
      </c>
      <c r="E350" s="148" t="s">
        <v>29</v>
      </c>
      <c r="F350" s="335" t="s">
        <v>640</v>
      </c>
      <c r="G350" s="336"/>
      <c r="H350" s="336"/>
      <c r="I350" s="337"/>
      <c r="J350" s="214" t="s">
        <v>328</v>
      </c>
      <c r="K350" s="236"/>
    </row>
    <row r="351" spans="1:11">
      <c r="A351" s="225"/>
      <c r="B351" s="234"/>
      <c r="C351" s="8" t="s">
        <v>707</v>
      </c>
      <c r="D351" s="235" t="s">
        <v>706</v>
      </c>
      <c r="E351" s="148" t="s">
        <v>29</v>
      </c>
      <c r="F351" s="341"/>
      <c r="G351" s="342"/>
      <c r="H351" s="342"/>
      <c r="I351" s="343"/>
      <c r="J351" s="215" t="s">
        <v>329</v>
      </c>
      <c r="K351" s="237"/>
    </row>
    <row r="352" spans="1:11">
      <c r="A352" s="225"/>
      <c r="B352" s="234"/>
      <c r="C352" s="238" t="s">
        <v>708</v>
      </c>
      <c r="D352" s="235" t="s">
        <v>638</v>
      </c>
      <c r="E352" s="148" t="s">
        <v>29</v>
      </c>
      <c r="F352" s="317" t="s">
        <v>709</v>
      </c>
      <c r="G352" s="318"/>
      <c r="H352" s="318"/>
      <c r="I352" s="319"/>
      <c r="J352" s="326" t="s">
        <v>329</v>
      </c>
      <c r="K352" s="237"/>
    </row>
    <row r="353" spans="1:11">
      <c r="A353" s="225"/>
      <c r="B353" s="234"/>
      <c r="C353" s="8"/>
      <c r="D353" s="235" t="s">
        <v>637</v>
      </c>
      <c r="E353" s="148" t="s">
        <v>29</v>
      </c>
      <c r="F353" s="320"/>
      <c r="G353" s="321"/>
      <c r="H353" s="321"/>
      <c r="I353" s="322"/>
      <c r="J353" s="327"/>
      <c r="K353" s="236"/>
    </row>
    <row r="354" spans="1:11">
      <c r="A354" s="225"/>
      <c r="B354" s="234"/>
      <c r="C354" s="8"/>
      <c r="D354" s="235" t="s">
        <v>396</v>
      </c>
      <c r="E354" s="148" t="s">
        <v>29</v>
      </c>
      <c r="F354" s="320"/>
      <c r="G354" s="321"/>
      <c r="H354" s="321"/>
      <c r="I354" s="322"/>
      <c r="J354" s="327"/>
      <c r="K354" s="236"/>
    </row>
    <row r="355" spans="1:11">
      <c r="A355" s="225"/>
      <c r="B355" s="234"/>
      <c r="C355" s="8"/>
      <c r="D355" s="235" t="s">
        <v>639</v>
      </c>
      <c r="E355" s="148" t="s">
        <v>29</v>
      </c>
      <c r="F355" s="323"/>
      <c r="G355" s="324"/>
      <c r="H355" s="324"/>
      <c r="I355" s="325"/>
      <c r="J355" s="328"/>
      <c r="K355" s="236"/>
    </row>
    <row r="356" spans="1:11" ht="15.75" thickBot="1">
      <c r="A356" s="239"/>
      <c r="B356" s="240"/>
      <c r="C356" s="241"/>
      <c r="D356" s="242"/>
      <c r="E356" s="150"/>
      <c r="F356" s="329"/>
      <c r="G356" s="330"/>
      <c r="H356" s="330"/>
      <c r="I356" s="331"/>
      <c r="J356" s="151"/>
      <c r="K356" s="243"/>
    </row>
    <row r="357" spans="1:1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1:11">
      <c r="A358" s="7"/>
      <c r="B358" s="7"/>
      <c r="C358" s="7"/>
      <c r="D358" s="7"/>
      <c r="E358" s="7"/>
      <c r="F358" s="7"/>
      <c r="G358" s="7"/>
      <c r="H358" s="7"/>
      <c r="I358" s="7"/>
      <c r="J358" s="212" t="s">
        <v>758</v>
      </c>
      <c r="K358" s="7"/>
    </row>
    <row r="359" spans="1:1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1:1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1:1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1:1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1:11">
      <c r="A363" s="7"/>
      <c r="B363" s="7"/>
      <c r="C363" s="7"/>
      <c r="D363" s="7"/>
      <c r="E363" s="7"/>
      <c r="F363" s="7"/>
      <c r="G363" s="7"/>
      <c r="H363" s="7"/>
      <c r="I363" s="7"/>
      <c r="J363" s="213" t="s">
        <v>676</v>
      </c>
      <c r="K363" s="7"/>
    </row>
    <row r="364" spans="1:11">
      <c r="A364" s="7"/>
      <c r="B364" s="7"/>
      <c r="C364" s="7"/>
      <c r="D364" s="7"/>
      <c r="E364" s="7"/>
      <c r="F364" s="7"/>
      <c r="G364" s="7"/>
      <c r="H364" s="7"/>
      <c r="I364" s="7"/>
      <c r="J364" s="212" t="s">
        <v>21</v>
      </c>
      <c r="K364" s="7"/>
    </row>
    <row r="365" spans="1:1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</row>
  </sheetData>
  <mergeCells count="202">
    <mergeCell ref="A2:J2"/>
    <mergeCell ref="A3:J3"/>
    <mergeCell ref="F254:I254"/>
    <mergeCell ref="F255:I266"/>
    <mergeCell ref="J255:J266"/>
    <mergeCell ref="A248:K248"/>
    <mergeCell ref="A249:K249"/>
    <mergeCell ref="A251:A253"/>
    <mergeCell ref="B251:B253"/>
    <mergeCell ref="K256:K268"/>
    <mergeCell ref="J267:J268"/>
    <mergeCell ref="F275:I275"/>
    <mergeCell ref="F269:I270"/>
    <mergeCell ref="J269:J270"/>
    <mergeCell ref="F271:I274"/>
    <mergeCell ref="J271:J274"/>
    <mergeCell ref="C251:C253"/>
    <mergeCell ref="D251:D253"/>
    <mergeCell ref="J234:J237"/>
    <mergeCell ref="F213:I213"/>
    <mergeCell ref="F214:I225"/>
    <mergeCell ref="J214:J225"/>
    <mergeCell ref="K215:K228"/>
    <mergeCell ref="J226:J227"/>
    <mergeCell ref="F228:I229"/>
    <mergeCell ref="J228:J229"/>
    <mergeCell ref="E251:E253"/>
    <mergeCell ref="F251:J251"/>
    <mergeCell ref="K251:K253"/>
    <mergeCell ref="F252:I253"/>
    <mergeCell ref="F238:I238"/>
    <mergeCell ref="F230:I231"/>
    <mergeCell ref="J230:J231"/>
    <mergeCell ref="F232:I233"/>
    <mergeCell ref="J232:J233"/>
    <mergeCell ref="F234:I237"/>
    <mergeCell ref="A207:K207"/>
    <mergeCell ref="A208:K208"/>
    <mergeCell ref="A210:A212"/>
    <mergeCell ref="B210:B212"/>
    <mergeCell ref="C210:C212"/>
    <mergeCell ref="D210:D212"/>
    <mergeCell ref="E210:E212"/>
    <mergeCell ref="F210:J210"/>
    <mergeCell ref="K210:K212"/>
    <mergeCell ref="F211:I212"/>
    <mergeCell ref="A135:K135"/>
    <mergeCell ref="A136:K136"/>
    <mergeCell ref="F166:I166"/>
    <mergeCell ref="F141:I141"/>
    <mergeCell ref="J154:J155"/>
    <mergeCell ref="J158:J159"/>
    <mergeCell ref="F158:I159"/>
    <mergeCell ref="F160:I161"/>
    <mergeCell ref="F162:I165"/>
    <mergeCell ref="J156:J157"/>
    <mergeCell ref="A138:A140"/>
    <mergeCell ref="B138:B140"/>
    <mergeCell ref="C138:C140"/>
    <mergeCell ref="D138:D140"/>
    <mergeCell ref="E138:E140"/>
    <mergeCell ref="L138:L140"/>
    <mergeCell ref="J160:J161"/>
    <mergeCell ref="J162:J165"/>
    <mergeCell ref="K143:K156"/>
    <mergeCell ref="J142:J153"/>
    <mergeCell ref="K138:K140"/>
    <mergeCell ref="F139:I140"/>
    <mergeCell ref="F138:J138"/>
    <mergeCell ref="F142:I153"/>
    <mergeCell ref="F156:I157"/>
    <mergeCell ref="L53:L55"/>
    <mergeCell ref="K53:K55"/>
    <mergeCell ref="E53:J53"/>
    <mergeCell ref="E54:I54"/>
    <mergeCell ref="A50:K50"/>
    <mergeCell ref="B5:B7"/>
    <mergeCell ref="A5:A7"/>
    <mergeCell ref="L5:L7"/>
    <mergeCell ref="K6"/>
    <mergeCell ref="J5:J7"/>
    <mergeCell ref="J9:J38"/>
    <mergeCell ref="J39:J42"/>
    <mergeCell ref="A51:K51"/>
    <mergeCell ref="A53:A55"/>
    <mergeCell ref="B53:B55"/>
    <mergeCell ref="C53:C55"/>
    <mergeCell ref="D53:D55"/>
    <mergeCell ref="A73:K73"/>
    <mergeCell ref="F5:I5"/>
    <mergeCell ref="F6:H6"/>
    <mergeCell ref="E5:E7"/>
    <mergeCell ref="D5:D7"/>
    <mergeCell ref="C5:C7"/>
    <mergeCell ref="A100:L100"/>
    <mergeCell ref="A101:L101"/>
    <mergeCell ref="A103:A105"/>
    <mergeCell ref="B103:B105"/>
    <mergeCell ref="C103:C105"/>
    <mergeCell ref="D103:D105"/>
    <mergeCell ref="K103:K105"/>
    <mergeCell ref="L103:L105"/>
    <mergeCell ref="A74:K74"/>
    <mergeCell ref="A76:A78"/>
    <mergeCell ref="B76:B78"/>
    <mergeCell ref="C76:C78"/>
    <mergeCell ref="D76:D78"/>
    <mergeCell ref="E76:J76"/>
    <mergeCell ref="K76:K78"/>
    <mergeCell ref="I77:J77"/>
    <mergeCell ref="J124:J125"/>
    <mergeCell ref="C107:C114"/>
    <mergeCell ref="E127:E128"/>
    <mergeCell ref="L118:L120"/>
    <mergeCell ref="L122:L123"/>
    <mergeCell ref="K127:K128"/>
    <mergeCell ref="L127:L128"/>
    <mergeCell ref="J127:J128"/>
    <mergeCell ref="C122:C123"/>
    <mergeCell ref="C116:C120"/>
    <mergeCell ref="K118:K120"/>
    <mergeCell ref="K122:K123"/>
    <mergeCell ref="E122:E123"/>
    <mergeCell ref="E118:E120"/>
    <mergeCell ref="E103:E105"/>
    <mergeCell ref="J104:J105"/>
    <mergeCell ref="F103:J103"/>
    <mergeCell ref="F104:I104"/>
    <mergeCell ref="J122:J123"/>
    <mergeCell ref="C127:C128"/>
    <mergeCell ref="F127:F128"/>
    <mergeCell ref="I127:I128"/>
    <mergeCell ref="E111:E112"/>
    <mergeCell ref="E116:E117"/>
    <mergeCell ref="F116:F117"/>
    <mergeCell ref="G116:G117"/>
    <mergeCell ref="H116:H117"/>
    <mergeCell ref="I116:I117"/>
    <mergeCell ref="C124:C125"/>
    <mergeCell ref="K178:K191"/>
    <mergeCell ref="J189:J190"/>
    <mergeCell ref="F191:I192"/>
    <mergeCell ref="J191:J192"/>
    <mergeCell ref="A170:K170"/>
    <mergeCell ref="A171:K171"/>
    <mergeCell ref="A173:A175"/>
    <mergeCell ref="B173:B175"/>
    <mergeCell ref="C173:C175"/>
    <mergeCell ref="D173:D175"/>
    <mergeCell ref="E173:E175"/>
    <mergeCell ref="F173:J173"/>
    <mergeCell ref="K173:K175"/>
    <mergeCell ref="F174:I175"/>
    <mergeCell ref="F201:I201"/>
    <mergeCell ref="F193:I194"/>
    <mergeCell ref="J193:J194"/>
    <mergeCell ref="F195:I196"/>
    <mergeCell ref="J195:J196"/>
    <mergeCell ref="F197:I200"/>
    <mergeCell ref="J197:J200"/>
    <mergeCell ref="F176:I176"/>
    <mergeCell ref="F177:I188"/>
    <mergeCell ref="J177:J188"/>
    <mergeCell ref="A286:K286"/>
    <mergeCell ref="A287:K287"/>
    <mergeCell ref="A289:A291"/>
    <mergeCell ref="B289:B291"/>
    <mergeCell ref="C289:C291"/>
    <mergeCell ref="D289:D291"/>
    <mergeCell ref="E289:E291"/>
    <mergeCell ref="F289:J289"/>
    <mergeCell ref="K289:K291"/>
    <mergeCell ref="F290:I291"/>
    <mergeCell ref="F309:I312"/>
    <mergeCell ref="J309:J312"/>
    <mergeCell ref="F313:I313"/>
    <mergeCell ref="K293:K304"/>
    <mergeCell ref="F292:I292"/>
    <mergeCell ref="F293:I304"/>
    <mergeCell ref="J293:J304"/>
    <mergeCell ref="J305:J306"/>
    <mergeCell ref="F307:I308"/>
    <mergeCell ref="J307:J308"/>
    <mergeCell ref="A329:K329"/>
    <mergeCell ref="A330:K330"/>
    <mergeCell ref="A332:A334"/>
    <mergeCell ref="B332:B334"/>
    <mergeCell ref="C332:C334"/>
    <mergeCell ref="D332:D334"/>
    <mergeCell ref="E332:E334"/>
    <mergeCell ref="F332:J332"/>
    <mergeCell ref="K332:K334"/>
    <mergeCell ref="F333:I334"/>
    <mergeCell ref="F352:I355"/>
    <mergeCell ref="J352:J355"/>
    <mergeCell ref="F356:I356"/>
    <mergeCell ref="F335:I335"/>
    <mergeCell ref="F336:I347"/>
    <mergeCell ref="J336:J347"/>
    <mergeCell ref="K336:K347"/>
    <mergeCell ref="J348:J349"/>
    <mergeCell ref="F350:I351"/>
  </mergeCells>
  <printOptions horizontalCentered="1"/>
  <pageMargins left="0.31496062992125984" right="0.31496062992125984" top="0.51181102362204722" bottom="0.31496062992125984" header="0.31496062992125984" footer="0.31496062992125984"/>
  <pageSetup paperSize="256" scale="10" firstPageNumber="4294963191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BreakDown</vt:lpstr>
      <vt:lpstr>Scudel</vt:lpstr>
      <vt:lpstr>Sheet1</vt:lpstr>
      <vt:lpstr>BreakDown!Print_Area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2020-02-20T03:30:13Z</cp:lastPrinted>
  <dcterms:created xsi:type="dcterms:W3CDTF">2012-03-21T04:38:16Z</dcterms:created>
  <dcterms:modified xsi:type="dcterms:W3CDTF">2020-02-20T04:00:09Z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