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920" windowHeight="5160" tabRatio="734" activeTab="1"/>
  </bookViews>
  <sheets>
    <sheet name="Sheet1" sheetId="12" r:id="rId1"/>
    <sheet name="rab 2021" sheetId="8" r:id="rId2"/>
  </sheets>
  <definedNames>
    <definedName name="_xlnm.Print_Area" localSheetId="1">'rab 2021'!$A$3:$I$26</definedName>
  </definedNames>
  <calcPr calcId="124519"/>
</workbook>
</file>

<file path=xl/calcChain.xml><?xml version="1.0" encoding="utf-8"?>
<calcChain xmlns="http://schemas.openxmlformats.org/spreadsheetml/2006/main">
  <c r="U17" i="8"/>
  <c r="V17" s="1"/>
  <c r="W17" s="1"/>
  <c r="T17"/>
  <c r="S17"/>
  <c r="R17"/>
  <c r="Q17"/>
  <c r="P17"/>
  <c r="O17"/>
  <c r="O48"/>
  <c r="P48" s="1"/>
  <c r="Q48" s="1"/>
  <c r="R48" s="1"/>
  <c r="S48" s="1"/>
  <c r="T48" s="1"/>
  <c r="U48" s="1"/>
  <c r="V48" s="1"/>
  <c r="W48" s="1"/>
  <c r="A38" l="1"/>
  <c r="A39" s="1"/>
  <c r="H38"/>
  <c r="H44"/>
  <c r="H43"/>
  <c r="A43"/>
  <c r="A44" s="1"/>
  <c r="H42"/>
  <c r="K41"/>
  <c r="H39"/>
  <c r="N37"/>
  <c r="M37"/>
  <c r="H37"/>
  <c r="I40" l="1"/>
  <c r="I45"/>
  <c r="I46" l="1"/>
  <c r="I48" s="1"/>
  <c r="I49" s="1"/>
  <c r="M48" s="1"/>
  <c r="R49" s="1"/>
  <c r="S49" l="1"/>
  <c r="S50" s="1"/>
  <c r="S51" s="1"/>
  <c r="R50"/>
  <c r="R51" s="1"/>
  <c r="U49"/>
  <c r="U50" s="1"/>
  <c r="U51" s="1"/>
  <c r="W49"/>
  <c r="W50" s="1"/>
  <c r="W51" s="1"/>
  <c r="W53" s="1"/>
  <c r="O49"/>
  <c r="O50" s="1"/>
  <c r="O51" s="1"/>
  <c r="T49"/>
  <c r="P49"/>
  <c r="Q49"/>
  <c r="V49"/>
  <c r="V50"/>
  <c r="V51" s="1"/>
  <c r="R53" l="1"/>
  <c r="T50"/>
  <c r="T51" s="1"/>
  <c r="W52"/>
  <c r="W54" s="1"/>
  <c r="P50"/>
  <c r="P51" s="1"/>
  <c r="P53" s="1"/>
  <c r="Q50"/>
  <c r="Q51" s="1"/>
  <c r="S53"/>
  <c r="S52"/>
  <c r="V52"/>
  <c r="V54" s="1"/>
  <c r="V53"/>
  <c r="U52"/>
  <c r="U53"/>
  <c r="R52"/>
  <c r="R54" s="1"/>
  <c r="T53" l="1"/>
  <c r="T52"/>
  <c r="T54" s="1"/>
  <c r="Q53"/>
  <c r="Q52"/>
  <c r="O52"/>
  <c r="O54" s="1"/>
  <c r="P52"/>
  <c r="P54" s="1"/>
  <c r="U54"/>
  <c r="S54"/>
  <c r="Q54" l="1"/>
  <c r="M56" s="1"/>
  <c r="B49" s="1"/>
  <c r="F5" i="12"/>
  <c r="G5" s="1"/>
  <c r="H5" s="1"/>
  <c r="H6" s="1"/>
  <c r="F6" l="1"/>
  <c r="F7" s="1"/>
  <c r="F8" s="1"/>
  <c r="G6"/>
  <c r="G7" s="1"/>
  <c r="G8" s="1"/>
  <c r="G10" s="1"/>
  <c r="F9"/>
  <c r="F11" s="1"/>
  <c r="I5"/>
  <c r="G9" l="1"/>
  <c r="G11" s="1"/>
  <c r="H7"/>
  <c r="H8" s="1"/>
  <c r="H9" s="1"/>
  <c r="I6"/>
  <c r="I7" s="1"/>
  <c r="I8" s="1"/>
  <c r="J5"/>
  <c r="H11" l="1"/>
  <c r="H10"/>
  <c r="J6"/>
  <c r="J7" s="1"/>
  <c r="J8" s="1"/>
  <c r="I9" s="1"/>
  <c r="K5"/>
  <c r="J10" l="1"/>
  <c r="J9"/>
  <c r="K6"/>
  <c r="K7" s="1"/>
  <c r="K8" s="1"/>
  <c r="L5"/>
  <c r="L6" l="1"/>
  <c r="L7" s="1"/>
  <c r="L8" s="1"/>
  <c r="M5"/>
  <c r="J11"/>
  <c r="K10"/>
  <c r="K9"/>
  <c r="I10"/>
  <c r="I11" s="1"/>
  <c r="K11" l="1"/>
  <c r="M6"/>
  <c r="M7" s="1"/>
  <c r="M8" s="1"/>
  <c r="L9" s="1"/>
  <c r="N5"/>
  <c r="N6" s="1"/>
  <c r="N7" l="1"/>
  <c r="N8" s="1"/>
  <c r="L10" s="1"/>
  <c r="L11" s="1"/>
  <c r="M10"/>
  <c r="M9"/>
  <c r="N10"/>
  <c r="N9" l="1"/>
  <c r="N11" s="1"/>
  <c r="M11"/>
  <c r="D13" l="1"/>
  <c r="K10" i="8" l="1"/>
  <c r="H10" l="1"/>
  <c r="H13"/>
  <c r="I14" s="1"/>
  <c r="I11" l="1"/>
  <c r="I15" l="1"/>
  <c r="I17" s="1"/>
  <c r="I18" s="1"/>
  <c r="K12"/>
  <c r="K14" l="1"/>
  <c r="M17"/>
  <c r="U18" l="1"/>
  <c r="T18"/>
  <c r="T19" s="1"/>
  <c r="T20" s="1"/>
  <c r="S18"/>
  <c r="V18"/>
  <c r="Q18"/>
  <c r="W18"/>
  <c r="O18"/>
  <c r="O19" s="1"/>
  <c r="O20" s="1"/>
  <c r="P18"/>
  <c r="R18"/>
  <c r="R19" l="1"/>
  <c r="R20" s="1"/>
  <c r="R22" s="1"/>
  <c r="Q19"/>
  <c r="Q20" s="1"/>
  <c r="Q22" s="1"/>
  <c r="U19"/>
  <c r="U20" s="1"/>
  <c r="U21" s="1"/>
  <c r="S19"/>
  <c r="S20" s="1"/>
  <c r="V19"/>
  <c r="V20" s="1"/>
  <c r="T22"/>
  <c r="T21"/>
  <c r="T23" s="1"/>
  <c r="W19"/>
  <c r="W20" s="1"/>
  <c r="P19"/>
  <c r="P20" s="1"/>
  <c r="Q21" l="1"/>
  <c r="Q23" s="1"/>
  <c r="S21"/>
  <c r="S23" s="1"/>
  <c r="S22"/>
  <c r="U22"/>
  <c r="U23" s="1"/>
  <c r="W21"/>
  <c r="W23" s="1"/>
  <c r="W22"/>
  <c r="V22"/>
  <c r="V21"/>
  <c r="O21"/>
  <c r="O23" s="1"/>
  <c r="P21"/>
  <c r="P23" s="1"/>
  <c r="P22"/>
  <c r="R21"/>
  <c r="R23" s="1"/>
  <c r="V23" l="1"/>
  <c r="M25" s="1"/>
  <c r="B18" s="1"/>
</calcChain>
</file>

<file path=xl/sharedStrings.xml><?xml version="1.0" encoding="utf-8"?>
<sst xmlns="http://schemas.openxmlformats.org/spreadsheetml/2006/main" count="96" uniqueCount="53">
  <si>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</si>
  <si>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</si>
  <si>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</si>
  <si>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</si>
  <si>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</si>
  <si>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</si>
  <si>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</si>
  <si>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</si>
  <si>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</si>
  <si>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</si>
  <si>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Material</t>
  </si>
  <si>
    <t>Hitung</t>
  </si>
  <si>
    <t>II</t>
  </si>
  <si>
    <t>Biaya Pelaksanaan</t>
  </si>
  <si>
    <t>Jumlah biaya pelaksanaan</t>
  </si>
  <si>
    <t>Grand Total</t>
  </si>
  <si>
    <t>Dibulatkan</t>
  </si>
  <si>
    <t>Diketahui oleh :</t>
  </si>
  <si>
    <t>Dihitung oleh,</t>
  </si>
  <si>
    <t>Kabid. Operasional Pompa</t>
  </si>
  <si>
    <t>Bh</t>
  </si>
  <si>
    <t>Ls</t>
  </si>
  <si>
    <t>-</t>
  </si>
  <si>
    <t>Disahkan oleh :</t>
  </si>
  <si>
    <t>MATERIAL</t>
  </si>
  <si>
    <t>Hari</t>
  </si>
  <si>
    <t>bh</t>
  </si>
  <si>
    <t>Alat bantu kerja</t>
  </si>
  <si>
    <t xml:space="preserve">Terbilang : </t>
  </si>
  <si>
    <t>LOKASI</t>
  </si>
  <si>
    <t>Kadiv. Transmisi Distribusi</t>
  </si>
  <si>
    <t xml:space="preserve">RENCANA ANGGARAN BIAYA </t>
  </si>
  <si>
    <t>Bolt &amp; Nuts 5/8 x 3"</t>
  </si>
  <si>
    <t>Kadiv. Perencanaan Air Minum</t>
  </si>
  <si>
    <t>Julfan Fadhli</t>
  </si>
  <si>
    <t xml:space="preserve">PEKERJAAN </t>
  </si>
  <si>
    <t>mtr</t>
  </si>
  <si>
    <t>Rubber Packing t = 5 mm</t>
  </si>
  <si>
    <t xml:space="preserve">Kit. Display PMAG50 SEA
Ordercode:  50101831
</t>
  </si>
  <si>
    <t>:  PERBAIKAN DISPLAY FLOWMETER INLET</t>
  </si>
  <si>
    <t>:  BOOSTER PUMP CEMARA</t>
  </si>
  <si>
    <t>Jasa / sewa</t>
  </si>
  <si>
    <t>:  BOOSTER PUMP SEI AGUL</t>
  </si>
  <si>
    <t>Rupiah</t>
  </si>
  <si>
    <t>N u r l e l i</t>
  </si>
  <si>
    <t>Nurleli</t>
  </si>
  <si>
    <t>:  PERBAIKAN GATE VALVE POMPA No.4</t>
  </si>
  <si>
    <t>Flange Gate Valve KITZ Ansi 150 6" (inch), Carbon Steel WCB A216 Original</t>
  </si>
  <si>
    <t>Tukang (1 orang/kerja malam)</t>
  </si>
  <si>
    <t>Pekerja (3 orang/kerja malam)</t>
  </si>
  <si>
    <t>Ali Ismail Siregar</t>
  </si>
  <si>
    <t>Biaya Pemasangan, Resetting flowmeter</t>
  </si>
  <si>
    <t>Medan,     Mei 2023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</si>
</sst>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4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7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165" fontId="19" fillId="0" borderId="0" xfId="28" applyFont="1"/>
    <xf numFmtId="0" fontId="22" fillId="0" borderId="0" xfId="0" applyFont="1" applyBorder="1"/>
    <xf numFmtId="165" fontId="20" fillId="0" borderId="0" xfId="0" applyNumberFormat="1" applyFont="1" applyBorder="1"/>
    <xf numFmtId="0" fontId="22" fillId="0" borderId="0" xfId="0" applyFont="1"/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3" xfId="0" applyFont="1" applyBorder="1"/>
    <xf numFmtId="165" fontId="20" fillId="0" borderId="13" xfId="0" applyNumberFormat="1" applyFont="1" applyBorder="1"/>
    <xf numFmtId="165" fontId="22" fillId="0" borderId="13" xfId="0" applyNumberFormat="1" applyFont="1" applyBorder="1"/>
    <xf numFmtId="0" fontId="22" fillId="0" borderId="11" xfId="0" applyFont="1" applyBorder="1"/>
    <xf numFmtId="166" fontId="22" fillId="0" borderId="11" xfId="28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65" fontId="22" fillId="0" borderId="11" xfId="28" applyNumberFormat="1" applyFont="1" applyBorder="1"/>
    <xf numFmtId="165" fontId="22" fillId="0" borderId="11" xfId="28" applyFont="1" applyBorder="1" applyAlignment="1">
      <alignment horizontal="center"/>
    </xf>
    <xf numFmtId="0" fontId="22" fillId="0" borderId="12" xfId="0" applyFont="1" applyBorder="1"/>
    <xf numFmtId="165" fontId="22" fillId="0" borderId="17" xfId="28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2" fillId="0" borderId="11" xfId="28" applyNumberFormat="1" applyFont="1" applyBorder="1" applyAlignment="1">
      <alignment horizontal="right"/>
    </xf>
    <xf numFmtId="165" fontId="22" fillId="0" borderId="11" xfId="0" applyNumberFormat="1" applyFont="1" applyBorder="1"/>
    <xf numFmtId="0" fontId="22" fillId="0" borderId="11" xfId="0" applyFont="1" applyBorder="1" applyAlignment="1">
      <alignment horizontal="right"/>
    </xf>
    <xf numFmtId="43" fontId="22" fillId="0" borderId="11" xfId="28" applyNumberFormat="1" applyFont="1" applyBorder="1" applyAlignment="1">
      <alignment horizontal="center"/>
    </xf>
    <xf numFmtId="0" fontId="22" fillId="0" borderId="14" xfId="0" applyFont="1" applyBorder="1" applyAlignment="1">
      <alignment horizontal="right"/>
    </xf>
    <xf numFmtId="165" fontId="22" fillId="0" borderId="12" xfId="28" applyFont="1" applyBorder="1" applyAlignment="1">
      <alignment horizontal="left"/>
    </xf>
    <xf numFmtId="0" fontId="22" fillId="0" borderId="16" xfId="0" applyFont="1" applyBorder="1"/>
    <xf numFmtId="0" fontId="22" fillId="0" borderId="17" xfId="0" applyFont="1" applyBorder="1" applyAlignment="1"/>
    <xf numFmtId="165" fontId="23" fillId="0" borderId="10" xfId="0" applyNumberFormat="1" applyFont="1" applyBorder="1"/>
    <xf numFmtId="165" fontId="24" fillId="0" borderId="14" xfId="28" applyFont="1" applyBorder="1" applyAlignment="1">
      <alignment vertical="center"/>
    </xf>
    <xf numFmtId="165" fontId="24" fillId="0" borderId="12" xfId="28" applyFont="1" applyBorder="1" applyAlignment="1">
      <alignment vertical="center"/>
    </xf>
    <xf numFmtId="165" fontId="24" fillId="0" borderId="15" xfId="28" applyFont="1" applyBorder="1" applyAlignment="1">
      <alignment vertical="center"/>
    </xf>
    <xf numFmtId="165" fontId="24" fillId="0" borderId="16" xfId="28" applyFont="1" applyBorder="1" applyAlignment="1">
      <alignment vertical="center"/>
    </xf>
    <xf numFmtId="165" fontId="25" fillId="0" borderId="17" xfId="28" applyFont="1" applyBorder="1" applyAlignment="1">
      <alignment horizontal="center" vertical="center"/>
    </xf>
    <xf numFmtId="165" fontId="24" fillId="0" borderId="17" xfId="28" applyFont="1" applyBorder="1" applyAlignment="1">
      <alignment vertical="center"/>
    </xf>
    <xf numFmtId="165" fontId="24" fillId="0" borderId="18" xfId="28" applyFont="1" applyBorder="1" applyAlignment="1">
      <alignment vertical="center"/>
    </xf>
    <xf numFmtId="165" fontId="20" fillId="0" borderId="10" xfId="0" applyNumberFormat="1" applyFont="1" applyBorder="1"/>
    <xf numFmtId="165" fontId="23" fillId="0" borderId="0" xfId="28" applyFont="1"/>
    <xf numFmtId="165" fontId="20" fillId="0" borderId="11" xfId="0" applyNumberFormat="1" applyFont="1" applyBorder="1"/>
    <xf numFmtId="165" fontId="22" fillId="0" borderId="12" xfId="28" applyFont="1" applyBorder="1" applyAlignment="1">
      <alignment horizontal="right"/>
    </xf>
    <xf numFmtId="165" fontId="22" fillId="0" borderId="17" xfId="28" applyFont="1" applyBorder="1" applyAlignment="1">
      <alignment horizontal="right"/>
    </xf>
    <xf numFmtId="43" fontId="20" fillId="0" borderId="13" xfId="28" applyNumberFormat="1" applyFont="1" applyBorder="1" applyAlignment="1">
      <alignment horizontal="right"/>
    </xf>
    <xf numFmtId="0" fontId="22" fillId="0" borderId="10" xfId="0" applyFont="1" applyBorder="1" applyAlignment="1"/>
    <xf numFmtId="165" fontId="22" fillId="0" borderId="10" xfId="28" applyNumberFormat="1" applyFont="1" applyBorder="1"/>
    <xf numFmtId="165" fontId="20" fillId="0" borderId="10" xfId="28" applyNumberFormat="1" applyFont="1" applyBorder="1"/>
    <xf numFmtId="0" fontId="22" fillId="0" borderId="19" xfId="0" applyFont="1" applyBorder="1"/>
    <xf numFmtId="0" fontId="22" fillId="0" borderId="0" xfId="0" applyFont="1" applyBorder="1" applyAlignment="1">
      <alignment horizontal="center"/>
    </xf>
    <xf numFmtId="165" fontId="20" fillId="0" borderId="10" xfId="28" applyFont="1" applyBorder="1"/>
    <xf numFmtId="0" fontId="20" fillId="0" borderId="13" xfId="0" applyFont="1" applyBorder="1"/>
    <xf numFmtId="0" fontId="20" fillId="0" borderId="10" xfId="0" applyFont="1" applyBorder="1"/>
    <xf numFmtId="0" fontId="26" fillId="0" borderId="0" xfId="0" applyFont="1" applyAlignment="1"/>
    <xf numFmtId="165" fontId="20" fillId="0" borderId="11" xfId="28" applyNumberFormat="1" applyFont="1" applyBorder="1"/>
    <xf numFmtId="165" fontId="29" fillId="0" borderId="0" xfId="28" applyFont="1"/>
    <xf numFmtId="165" fontId="22" fillId="0" borderId="13" xfId="28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5" fontId="22" fillId="0" borderId="13" xfId="28" applyNumberFormat="1" applyFont="1" applyBorder="1"/>
    <xf numFmtId="0" fontId="22" fillId="0" borderId="11" xfId="0" applyFont="1" applyBorder="1" applyAlignment="1">
      <alignment horizontal="center" vertical="top"/>
    </xf>
    <xf numFmtId="166" fontId="22" fillId="0" borderId="11" xfId="28" applyNumberFormat="1" applyFont="1" applyBorder="1" applyAlignment="1">
      <alignment horizontal="center" vertical="top"/>
    </xf>
    <xf numFmtId="43" fontId="22" fillId="0" borderId="11" xfId="28" applyNumberFormat="1" applyFont="1" applyBorder="1" applyAlignment="1">
      <alignment horizontal="center" vertical="top"/>
    </xf>
    <xf numFmtId="165" fontId="22" fillId="0" borderId="11" xfId="0" applyNumberFormat="1" applyFont="1" applyBorder="1" applyAlignment="1">
      <alignment vertical="top"/>
    </xf>
    <xf numFmtId="0" fontId="21" fillId="0" borderId="15" xfId="0" applyFont="1" applyBorder="1"/>
    <xf numFmtId="0" fontId="22" fillId="0" borderId="20" xfId="0" applyFont="1" applyBorder="1"/>
    <xf numFmtId="0" fontId="22" fillId="0" borderId="20" xfId="0" applyFont="1" applyBorder="1" applyAlignment="1"/>
    <xf numFmtId="0" fontId="21" fillId="0" borderId="14" xfId="0" applyFont="1" applyBorder="1"/>
    <xf numFmtId="0" fontId="22" fillId="0" borderId="16" xfId="0" applyFont="1" applyBorder="1" applyAlignment="1"/>
    <xf numFmtId="43" fontId="22" fillId="0" borderId="11" xfId="28" applyNumberFormat="1" applyFont="1" applyBorder="1" applyAlignment="1">
      <alignment horizontal="left" vertical="top"/>
    </xf>
    <xf numFmtId="165" fontId="22" fillId="0" borderId="11" xfId="0" applyNumberFormat="1" applyFont="1" applyBorder="1" applyAlignment="1">
      <alignment horizontal="left" vertical="top"/>
    </xf>
    <xf numFmtId="165" fontId="25" fillId="0" borderId="17" xfId="28" applyFont="1" applyBorder="1" applyAlignment="1">
      <alignment horizontal="left" vertical="center"/>
    </xf>
    <xf numFmtId="165" fontId="22" fillId="0" borderId="11" xfId="28" applyNumberFormat="1" applyFont="1" applyBorder="1" applyAlignment="1"/>
    <xf numFmtId="165" fontId="22" fillId="0" borderId="20" xfId="28" applyNumberFormat="1" applyFont="1" applyBorder="1" applyAlignment="1"/>
    <xf numFmtId="43" fontId="22" fillId="0" borderId="12" xfId="28" applyNumberFormat="1" applyFont="1" applyBorder="1" applyAlignment="1">
      <alignment horizontal="center"/>
    </xf>
    <xf numFmtId="165" fontId="24" fillId="0" borderId="12" xfId="28" applyFont="1" applyBorder="1" applyAlignment="1">
      <alignment horizontal="center" vertical="center"/>
    </xf>
    <xf numFmtId="165" fontId="24" fillId="0" borderId="17" xfId="28" applyFont="1" applyBorder="1" applyAlignment="1">
      <alignment horizontal="center" vertical="center"/>
    </xf>
    <xf numFmtId="165" fontId="19" fillId="0" borderId="0" xfId="28" applyFont="1" applyAlignment="1">
      <alignment horizontal="center"/>
    </xf>
    <xf numFmtId="166" fontId="22" fillId="0" borderId="11" xfId="28" quotePrefix="1" applyNumberFormat="1" applyFont="1" applyBorder="1" applyAlignment="1">
      <alignment horizontal="center"/>
    </xf>
    <xf numFmtId="0" fontId="22" fillId="0" borderId="11" xfId="0" quotePrefix="1" applyFont="1" applyBorder="1" applyAlignment="1">
      <alignment horizontal="center"/>
    </xf>
    <xf numFmtId="165" fontId="23" fillId="0" borderId="0" xfId="28" applyFont="1" applyAlignment="1">
      <alignment vertical="top"/>
    </xf>
    <xf numFmtId="165" fontId="23" fillId="0" borderId="0" xfId="28" applyFont="1" applyAlignment="1">
      <alignment horizontal="left" vertical="top"/>
    </xf>
    <xf numFmtId="0" fontId="31" fillId="0" borderId="19" xfId="0" applyFont="1" applyBorder="1"/>
    <xf numFmtId="0" fontId="32" fillId="0" borderId="20" xfId="0" applyFont="1" applyBorder="1"/>
    <xf numFmtId="0" fontId="30" fillId="0" borderId="16" xfId="0" applyFont="1" applyBorder="1"/>
    <xf numFmtId="0" fontId="30" fillId="0" borderId="20" xfId="0" applyFont="1" applyBorder="1"/>
    <xf numFmtId="0" fontId="31" fillId="0" borderId="14" xfId="0" applyFont="1" applyBorder="1"/>
    <xf numFmtId="0" fontId="32" fillId="0" borderId="15" xfId="0" applyFont="1" applyBorder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0" fillId="0" borderId="19" xfId="0" applyFont="1" applyBorder="1"/>
    <xf numFmtId="164" fontId="19" fillId="0" borderId="0" xfId="29" applyFont="1"/>
    <xf numFmtId="164" fontId="29" fillId="0" borderId="0" xfId="29" applyFont="1"/>
    <xf numFmtId="164" fontId="23" fillId="0" borderId="0" xfId="29" applyFont="1"/>
    <xf numFmtId="164" fontId="23" fillId="0" borderId="0" xfId="29" applyFont="1" applyAlignment="1">
      <alignment vertical="top"/>
    </xf>
    <xf numFmtId="164" fontId="23" fillId="0" borderId="0" xfId="29" applyFont="1" applyAlignment="1">
      <alignment horizontal="left" vertical="top"/>
    </xf>
    <xf numFmtId="165" fontId="29" fillId="0" borderId="0" xfId="28" applyFont="1" applyAlignment="1">
      <alignment horizontal="center"/>
    </xf>
    <xf numFmtId="165" fontId="23" fillId="0" borderId="0" xfId="28" applyFont="1" applyAlignment="1">
      <alignment horizontal="center" vertical="top"/>
    </xf>
    <xf numFmtId="164" fontId="33" fillId="0" borderId="0" xfId="44" applyFont="1"/>
    <xf numFmtId="0" fontId="2" fillId="0" borderId="0" xfId="45"/>
    <xf numFmtId="0" fontId="33" fillId="0" borderId="0" xfId="45" applyFont="1"/>
    <xf numFmtId="164" fontId="2" fillId="0" borderId="0" xfId="45" applyNumberFormat="1"/>
    <xf numFmtId="164" fontId="33" fillId="24" borderId="0" xfId="44" applyFont="1" applyFill="1"/>
    <xf numFmtId="0" fontId="33" fillId="24" borderId="0" xfId="45" applyFont="1" applyFill="1" applyAlignment="1"/>
    <xf numFmtId="0" fontId="1" fillId="24" borderId="0" xfId="45" applyFont="1" applyFill="1" applyAlignment="1"/>
    <xf numFmtId="164" fontId="1" fillId="24" borderId="0" xfId="45" applyNumberFormat="1" applyFont="1" applyFill="1" applyAlignment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5" fontId="23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0" fillId="0" borderId="19" xfId="0" applyFont="1" applyBorder="1" applyAlignment="1">
      <alignment horizontal="left" vertical="top" wrapText="1"/>
    </xf>
    <xf numFmtId="0" fontId="30" fillId="0" borderId="20" xfId="0" applyFont="1" applyBorder="1" applyAlignment="1">
      <alignment horizontal="left" vertical="top" wrapText="1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4881</xdr:row>
      <xdr:rowOff>9525</xdr:rowOff>
    </xdr:from>
    <xdr:to>
      <xdr:col>1</xdr:col>
      <xdr:colOff>603595</xdr:colOff>
      <xdr:row>4881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4970</xdr:row>
      <xdr:rowOff>161925</xdr:rowOff>
    </xdr:from>
    <xdr:to>
      <xdr:col>1</xdr:col>
      <xdr:colOff>551398</xdr:colOff>
      <xdr:row>4970</xdr:row>
      <xdr:rowOff>191182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5025</xdr:row>
      <xdr:rowOff>0</xdr:rowOff>
    </xdr:from>
    <xdr:to>
      <xdr:col>1</xdr:col>
      <xdr:colOff>643854</xdr:colOff>
      <xdr:row>5025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4827</xdr:row>
      <xdr:rowOff>9525</xdr:rowOff>
    </xdr:from>
    <xdr:to>
      <xdr:col>1</xdr:col>
      <xdr:colOff>603595</xdr:colOff>
      <xdr:row>4827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4787</xdr:row>
      <xdr:rowOff>9525</xdr:rowOff>
    </xdr:from>
    <xdr:to>
      <xdr:col>1</xdr:col>
      <xdr:colOff>603595</xdr:colOff>
      <xdr:row>4787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5066</xdr:row>
      <xdr:rowOff>0</xdr:rowOff>
    </xdr:from>
    <xdr:to>
      <xdr:col>1</xdr:col>
      <xdr:colOff>484723</xdr:colOff>
      <xdr:row>5066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574</xdr:row>
      <xdr:rowOff>180975</xdr:rowOff>
    </xdr:from>
    <xdr:to>
      <xdr:col>1</xdr:col>
      <xdr:colOff>4476750</xdr:colOff>
      <xdr:row>577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610</xdr:row>
      <xdr:rowOff>180975</xdr:rowOff>
    </xdr:from>
    <xdr:to>
      <xdr:col>1</xdr:col>
      <xdr:colOff>4476750</xdr:colOff>
      <xdr:row>613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682</xdr:row>
      <xdr:rowOff>180975</xdr:rowOff>
    </xdr:from>
    <xdr:to>
      <xdr:col>1</xdr:col>
      <xdr:colOff>4476750</xdr:colOff>
      <xdr:row>685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646</xdr:row>
      <xdr:rowOff>180975</xdr:rowOff>
    </xdr:from>
    <xdr:to>
      <xdr:col>1</xdr:col>
      <xdr:colOff>4476750</xdr:colOff>
      <xdr:row>649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721</xdr:row>
      <xdr:rowOff>72118</xdr:rowOff>
    </xdr:from>
    <xdr:to>
      <xdr:col>1</xdr:col>
      <xdr:colOff>3333751</xdr:colOff>
      <xdr:row>722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N13"/>
  <sheetViews>
    <sheetView workbookViewId="0">
      <selection activeCell="H64" sqref="H64"/>
    </sheetView>
  </sheetViews>
  <sheetFormatPr defaultColWidth="9.140625" defaultRowHeight="15"/>
  <cols>
    <col min="1" max="3" width="9.140625" style="94"/>
    <col min="4" max="4" width="15.42578125" style="94" customWidth="1"/>
    <col min="5" max="5" width="9.140625" style="94"/>
    <col min="6" max="14" width="12.85546875" style="94" customWidth="1"/>
    <col min="15" max="16384" width="9.140625" style="94"/>
  </cols>
  <sheetData>
    <row r="5" spans="4:14">
      <c r="D5" s="93">
        <v>21587119</v>
      </c>
      <c r="E5" s="94">
        <v>1</v>
      </c>
      <c r="F5" s="94">
        <f>+E5*10</f>
        <v>10</v>
      </c>
      <c r="G5" s="94">
        <f t="shared" ref="G5:N5" si="0">+F5*10</f>
        <v>100</v>
      </c>
      <c r="H5" s="94">
        <f t="shared" si="0"/>
        <v>1000</v>
      </c>
      <c r="I5" s="94">
        <f t="shared" si="0"/>
        <v>10000</v>
      </c>
      <c r="J5" s="94">
        <f t="shared" si="0"/>
        <v>100000</v>
      </c>
      <c r="K5" s="94">
        <f t="shared" si="0"/>
        <v>1000000</v>
      </c>
      <c r="L5" s="94">
        <f t="shared" si="0"/>
        <v>10000000</v>
      </c>
      <c r="M5" s="94">
        <f t="shared" si="0"/>
        <v>100000000</v>
      </c>
      <c r="N5" s="94">
        <f t="shared" si="0"/>
        <v>1000000000</v>
      </c>
    </row>
    <row r="6" spans="4:14">
      <c r="D6" s="95" t="s">
        <v>43</v>
      </c>
      <c r="E6" s="94">
        <v>0</v>
      </c>
      <c r="F6" s="96">
        <f>MOD(D5,F5)</f>
        <v>9</v>
      </c>
      <c r="G6" s="96">
        <f>MOD(D5,G5)</f>
        <v>19</v>
      </c>
      <c r="H6" s="96">
        <f>MOD(D5,H5)</f>
        <v>119</v>
      </c>
      <c r="I6" s="96">
        <f>MOD(D5,I5)</f>
        <v>7119</v>
      </c>
      <c r="J6" s="96">
        <f>MOD(D5,J5)</f>
        <v>87119</v>
      </c>
      <c r="K6" s="96">
        <f>MOD(D5,K5)</f>
        <v>587119</v>
      </c>
      <c r="L6" s="96">
        <f>MOD(D5,L5)</f>
        <v>1587119</v>
      </c>
      <c r="M6" s="96">
        <f>MOD(D5,M5)</f>
        <v>21587119</v>
      </c>
      <c r="N6" s="96">
        <f>MOD(D5,N5)</f>
        <v>21587119</v>
      </c>
    </row>
    <row r="7" spans="4:14">
      <c r="F7" s="94">
        <f t="shared" ref="F7:K7" si="1">+F6-E6</f>
        <v>9</v>
      </c>
      <c r="G7" s="94">
        <f t="shared" si="1"/>
        <v>10</v>
      </c>
      <c r="H7" s="94">
        <f t="shared" si="1"/>
        <v>100</v>
      </c>
      <c r="I7" s="94">
        <f t="shared" si="1"/>
        <v>7000</v>
      </c>
      <c r="J7" s="94">
        <f t="shared" si="1"/>
        <v>80000</v>
      </c>
      <c r="K7" s="94">
        <f t="shared" si="1"/>
        <v>500000</v>
      </c>
      <c r="L7" s="94">
        <f>+L6-K6</f>
        <v>1000000</v>
      </c>
      <c r="M7" s="94">
        <f t="shared" ref="M7:N7" si="2">+M6-L6</f>
        <v>20000000</v>
      </c>
      <c r="N7" s="94">
        <f t="shared" si="2"/>
        <v>0</v>
      </c>
    </row>
    <row r="8" spans="4:14">
      <c r="F8" s="94">
        <f t="shared" ref="F8:K8" si="3">+F7*10/F5</f>
        <v>9</v>
      </c>
      <c r="G8" s="94">
        <f t="shared" si="3"/>
        <v>1</v>
      </c>
      <c r="H8" s="94">
        <f t="shared" si="3"/>
        <v>1</v>
      </c>
      <c r="I8" s="94">
        <f t="shared" si="3"/>
        <v>7</v>
      </c>
      <c r="J8" s="94">
        <f t="shared" si="3"/>
        <v>8</v>
      </c>
      <c r="K8" s="94">
        <f t="shared" si="3"/>
        <v>5</v>
      </c>
      <c r="L8" s="94">
        <f>+L7*10/L5</f>
        <v>1</v>
      </c>
      <c r="M8" s="94">
        <f t="shared" ref="M8:N8" si="4">+M7*10/M5</f>
        <v>2</v>
      </c>
      <c r="N8" s="94">
        <f t="shared" si="4"/>
        <v>0</v>
      </c>
    </row>
    <row r="9" spans="4:14">
      <c r="F9" s="94" t="str">
        <f>IF(AND(F8&gt;0,G8&lt;&gt;1),CHOOSE(F8,"satu","dua","tiga","empat","lima","enam","tujuh","delapan","sembilan"),"")</f>
        <v/>
      </c>
      <c r="G9" s="94" t="str">
        <f>IF(G8&gt;0,CHOOSE(G8,CHOOSE(F8+1,"se","se","dua","tiga","empat","lima","enam","tujuh","delapan","sembilan"),"dua","tiga","empat","lima","enam","tujuh","delapan","sembilan"),"")</f>
        <v>sembilan</v>
      </c>
      <c r="H9" s="94" t="str">
        <f>IF(H8&gt;0,CHOOSE(H8,"se","dua","tiga","empat","lima","enam","tujuh","delapan","sembilan"),"")</f>
        <v>se</v>
      </c>
      <c r="I9" s="94" t="str">
        <f>IF(AND(I8&gt;0,J8&lt;&gt;1),CHOOSE(I8,"satu","dua","tiga","empat","lima","enam","tujuh","delapan","sembilan"),"")</f>
        <v>tujuh</v>
      </c>
      <c r="J9" s="94" t="str">
        <f>IF(J8&gt;0,CHOOSE(J8,CHOOSE(I8+1,"se","se","dua","tiga","empat","lima","enam","tujuh","delapan","sembilan"),"dua","tiga","empat","lima","enam","tujuh","delapan","sembilan"),"")</f>
        <v>delapan</v>
      </c>
      <c r="K9" s="94" t="str">
        <f>IF(K8&gt;0,CHOOSE(K8,"se","dua","tiga","empat","lima","enam","tujuh","delapan","sembilan"),"")</f>
        <v>lima</v>
      </c>
      <c r="L9" s="94" t="str">
        <f>IF(AND(L8&gt;0,M8&lt;&gt;1),CHOOSE(L8,"satu","dua","tiga","empat","lima","enam","tujuh","delapan","sembilan"),"")</f>
        <v>satu</v>
      </c>
      <c r="M9" s="94" t="str">
        <f>IF(M8&gt;0,CHOOSE(M8,CHOOSE(L8+1,"","se","dua","tiga","empat","lima","enam","tujuh","delapan","sembilan"),"dua","tiga","empat","lima","enam","tujuh","delapan","sembilan"),"")</f>
        <v>dua</v>
      </c>
      <c r="N9" s="94" t="str">
        <f>IF(N8&gt;0,CHOOSE(N8,"se","dua","tiga","empat","lima","enam","tujuh","delapan","sembilan"),"")</f>
        <v/>
      </c>
    </row>
    <row r="10" spans="4:14">
      <c r="G10" s="94" t="str">
        <f>IF(G8&gt;0,IF(AND(G8=1,F8&gt;0)," belas "," puluh "),"")</f>
        <v xml:space="preserve"> belas </v>
      </c>
      <c r="H10" s="94" t="str">
        <f>IF(H8&gt;0," ratus ","")</f>
        <v xml:space="preserve"> ratus </v>
      </c>
      <c r="I10" s="94" t="str">
        <f>IF(SUM(I8,K8)&gt;0," ribu ","")</f>
        <v xml:space="preserve"> ribu </v>
      </c>
      <c r="J10" s="94" t="str">
        <f>IF(J8&gt;0,IF(AND(J8=1,I8&gt;0)," belas "," puluh "),"")</f>
        <v xml:space="preserve"> puluh </v>
      </c>
      <c r="K10" s="94" t="str">
        <f>IF(K8&gt;0," ratus ","")</f>
        <v xml:space="preserve"> ratus </v>
      </c>
      <c r="L10" s="94" t="str">
        <f>IF(SUM(L8,N8)&gt;0," juta ","")</f>
        <v xml:space="preserve"> juta </v>
      </c>
      <c r="M10" s="94" t="str">
        <f>IF(M8&gt;0,IF(AND(M8=1,L8&gt;0)," belas "," puluh "),"")</f>
        <v xml:space="preserve"> puluh </v>
      </c>
      <c r="N10" s="94" t="str">
        <f>IF(N8&gt;0," ratus ","")</f>
        <v/>
      </c>
    </row>
    <row r="11" spans="4:14">
      <c r="F11" s="94" t="str">
        <f>CONCATENATE(F9,F4)</f>
        <v/>
      </c>
      <c r="G11" s="94" t="str">
        <f t="shared" ref="G11:N11" si="5">CONCATENATE(G9,G10)</f>
        <v xml:space="preserve">sembilan belas </v>
      </c>
      <c r="H11" s="94" t="str">
        <f t="shared" si="5"/>
        <v xml:space="preserve">se ratus </v>
      </c>
      <c r="I11" s="94" t="str">
        <f t="shared" si="5"/>
        <v xml:space="preserve">tujuh ribu </v>
      </c>
      <c r="J11" s="94" t="str">
        <f t="shared" si="5"/>
        <v xml:space="preserve">delapan puluh </v>
      </c>
      <c r="K11" s="94" t="str">
        <f t="shared" si="5"/>
        <v xml:space="preserve">lima ratus </v>
      </c>
      <c r="L11" s="94" t="str">
        <f t="shared" si="5"/>
        <v xml:space="preserve">satu juta </v>
      </c>
      <c r="M11" s="94" t="str">
        <f t="shared" si="5"/>
        <v xml:space="preserve">dua puluh </v>
      </c>
      <c r="N11" s="94" t="str">
        <f t="shared" si="5"/>
        <v/>
      </c>
    </row>
    <row r="13" spans="4:14">
      <c r="D13" s="95" t="str">
        <f>PROPER(CONCATENATE(N11,M11,L11,K11,J11,I11,H11,G11,F11,D6))</f>
        <v>Dua Puluh Satu Juta Lima Ratus Delapan Puluh Tujuh Ribu Se Ratus Sembilan Belas Rupiah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57"/>
  <sheetViews>
    <sheetView tabSelected="1" topLeftCell="A9" zoomScale="90" zoomScaleNormal="90" workbookViewId="0">
      <selection activeCell="A3" sqref="A3:I26"/>
    </sheetView>
  </sheetViews>
  <sheetFormatPr defaultColWidth="9.140625" defaultRowHeight="15.75"/>
  <cols>
    <col min="1" max="1" width="4.5703125" style="1" customWidth="1"/>
    <col min="2" max="2" width="20" style="1" customWidth="1"/>
    <col min="3" max="3" width="19.5703125" style="1" customWidth="1"/>
    <col min="4" max="4" width="10.140625" style="72" customWidth="1"/>
    <col min="5" max="5" width="9.42578125" style="1" customWidth="1"/>
    <col min="6" max="6" width="11" style="1" customWidth="1"/>
    <col min="7" max="7" width="17.85546875" style="1" customWidth="1"/>
    <col min="8" max="8" width="16.7109375" style="1" customWidth="1"/>
    <col min="9" max="9" width="16.5703125" style="1" customWidth="1"/>
    <col min="10" max="10" width="12.85546875" style="1" customWidth="1"/>
    <col min="11" max="11" width="22.28515625" style="1" customWidth="1"/>
    <col min="12" max="12" width="11.7109375" style="1" bestFit="1" customWidth="1"/>
    <col min="13" max="13" width="8.85546875" style="88" customWidth="1"/>
    <col min="14" max="14" width="19.5703125" style="1" customWidth="1"/>
    <col min="15" max="15" width="9" style="86" customWidth="1"/>
    <col min="16" max="16" width="12" style="1" customWidth="1"/>
    <col min="17" max="17" width="11.85546875" style="1" customWidth="1"/>
    <col min="18" max="19" width="10" style="72" customWidth="1"/>
    <col min="20" max="20" width="9.28515625" style="1" customWidth="1"/>
    <col min="21" max="21" width="11.5703125" style="1" customWidth="1"/>
    <col min="22" max="22" width="9.28515625" style="1" customWidth="1"/>
    <col min="23" max="23" width="9.140625" style="36" customWidth="1"/>
    <col min="24" max="25" width="9.140625" style="36"/>
    <col min="26" max="26" width="9.28515625" style="36" bestFit="1" customWidth="1"/>
    <col min="27" max="36" width="9.140625" style="1"/>
    <col min="37" max="37" width="12" style="1" bestFit="1" customWidth="1"/>
    <col min="38" max="16384" width="9.140625" style="1"/>
  </cols>
  <sheetData>
    <row r="3" spans="1:11" ht="28.5">
      <c r="A3" s="108" t="s">
        <v>31</v>
      </c>
      <c r="B3" s="108"/>
      <c r="C3" s="108"/>
      <c r="D3" s="108"/>
      <c r="E3" s="108"/>
      <c r="F3" s="108"/>
      <c r="G3" s="108"/>
      <c r="H3" s="108"/>
      <c r="I3" s="108"/>
    </row>
    <row r="4" spans="1:11" ht="21">
      <c r="A4" s="49" t="s">
        <v>35</v>
      </c>
      <c r="B4" s="51"/>
      <c r="C4" s="109" t="s">
        <v>39</v>
      </c>
      <c r="D4" s="109"/>
      <c r="E4" s="109"/>
      <c r="F4" s="109"/>
      <c r="G4" s="109"/>
      <c r="H4" s="109"/>
      <c r="I4" s="109"/>
    </row>
    <row r="5" spans="1:11" ht="21">
      <c r="A5" s="49" t="s">
        <v>29</v>
      </c>
      <c r="B5" s="51"/>
      <c r="C5" s="110" t="s">
        <v>40</v>
      </c>
      <c r="D5" s="110"/>
      <c r="E5" s="110"/>
      <c r="F5" s="110"/>
      <c r="G5" s="110"/>
      <c r="H5" s="110"/>
      <c r="I5" s="110"/>
    </row>
    <row r="6" spans="1:11">
      <c r="A6" s="84"/>
      <c r="B6" s="84"/>
      <c r="C6" s="84"/>
      <c r="D6" s="84"/>
      <c r="E6" s="84"/>
      <c r="F6" s="84"/>
      <c r="G6" s="84"/>
      <c r="H6" s="84"/>
      <c r="I6" s="84"/>
    </row>
    <row r="7" spans="1:11">
      <c r="A7" s="111" t="s">
        <v>0</v>
      </c>
      <c r="B7" s="113" t="s">
        <v>1</v>
      </c>
      <c r="C7" s="114"/>
      <c r="D7" s="111" t="s">
        <v>2</v>
      </c>
      <c r="E7" s="111" t="s">
        <v>3</v>
      </c>
      <c r="F7" s="111" t="s">
        <v>4</v>
      </c>
      <c r="G7" s="5" t="s">
        <v>5</v>
      </c>
      <c r="H7" s="5" t="s">
        <v>6</v>
      </c>
      <c r="I7" s="5" t="s">
        <v>7</v>
      </c>
    </row>
    <row r="8" spans="1:11">
      <c r="A8" s="112"/>
      <c r="B8" s="115"/>
      <c r="C8" s="116"/>
      <c r="D8" s="112"/>
      <c r="E8" s="112"/>
      <c r="F8" s="112"/>
      <c r="G8" s="6" t="s">
        <v>8</v>
      </c>
      <c r="H8" s="6" t="s">
        <v>8</v>
      </c>
      <c r="I8" s="6" t="s">
        <v>8</v>
      </c>
    </row>
    <row r="9" spans="1:11">
      <c r="A9" s="5" t="s">
        <v>9</v>
      </c>
      <c r="B9" s="62" t="s">
        <v>24</v>
      </c>
      <c r="C9" s="59"/>
      <c r="D9" s="52"/>
      <c r="E9" s="7"/>
      <c r="F9" s="7"/>
      <c r="G9" s="7"/>
      <c r="H9" s="8"/>
      <c r="I9" s="9"/>
    </row>
    <row r="10" spans="1:11" ht="30.75" customHeight="1">
      <c r="A10" s="55">
        <v>1</v>
      </c>
      <c r="B10" s="117" t="s">
        <v>38</v>
      </c>
      <c r="C10" s="118"/>
      <c r="D10" s="56">
        <v>1</v>
      </c>
      <c r="E10" s="55" t="s">
        <v>26</v>
      </c>
      <c r="F10" s="55" t="s">
        <v>11</v>
      </c>
      <c r="G10" s="57">
        <v>9605000</v>
      </c>
      <c r="H10" s="57">
        <f>+G10*D10</f>
        <v>9605000</v>
      </c>
      <c r="I10" s="58"/>
      <c r="K10" s="1">
        <f>6430+1500</f>
        <v>7930</v>
      </c>
    </row>
    <row r="11" spans="1:11">
      <c r="A11" s="41"/>
      <c r="B11" s="44"/>
      <c r="C11" s="60"/>
      <c r="D11" s="14"/>
      <c r="E11" s="12"/>
      <c r="F11" s="12"/>
      <c r="G11" s="13"/>
      <c r="H11" s="42"/>
      <c r="I11" s="43">
        <f>SUM(H10:H11)</f>
        <v>9605000</v>
      </c>
    </row>
    <row r="12" spans="1:11">
      <c r="A12" s="18" t="s">
        <v>12</v>
      </c>
      <c r="B12" s="62" t="s">
        <v>13</v>
      </c>
      <c r="C12" s="59"/>
      <c r="D12" s="52"/>
      <c r="E12" s="53"/>
      <c r="F12" s="53"/>
      <c r="G12" s="54"/>
      <c r="H12" s="13"/>
      <c r="I12" s="50"/>
      <c r="K12" s="1">
        <f>6430000-I11</f>
        <v>-3175000</v>
      </c>
    </row>
    <row r="13" spans="1:11">
      <c r="A13" s="21">
        <v>1</v>
      </c>
      <c r="B13" s="44" t="s">
        <v>51</v>
      </c>
      <c r="C13" s="60"/>
      <c r="D13" s="11">
        <v>1</v>
      </c>
      <c r="E13" s="12" t="s">
        <v>21</v>
      </c>
      <c r="F13" s="12" t="s">
        <v>21</v>
      </c>
      <c r="G13" s="19">
        <v>1500000</v>
      </c>
      <c r="H13" s="19">
        <f>G13*D13</f>
        <v>1500000</v>
      </c>
      <c r="I13" s="20"/>
    </row>
    <row r="14" spans="1:11">
      <c r="A14" s="21"/>
      <c r="B14" s="63"/>
      <c r="C14" s="61"/>
      <c r="D14" s="22"/>
      <c r="E14" s="12"/>
      <c r="F14" s="12"/>
      <c r="G14" s="19"/>
      <c r="H14" s="19"/>
      <c r="I14" s="35">
        <f>SUM(H13:H13)</f>
        <v>1500000</v>
      </c>
      <c r="K14" s="1">
        <f>7500000-I18</f>
        <v>-3605000</v>
      </c>
    </row>
    <row r="15" spans="1:11">
      <c r="A15" s="23"/>
      <c r="B15" s="15"/>
      <c r="C15" s="15"/>
      <c r="D15" s="69"/>
      <c r="E15" s="24"/>
      <c r="F15" s="38"/>
      <c r="G15" s="38" t="s">
        <v>14</v>
      </c>
      <c r="H15" s="40"/>
      <c r="I15" s="37">
        <f>I11+I14</f>
        <v>11105000</v>
      </c>
    </row>
    <row r="16" spans="1:11">
      <c r="A16" s="25"/>
      <c r="B16" s="26"/>
      <c r="C16" s="26"/>
      <c r="D16" s="16"/>
      <c r="E16" s="16"/>
      <c r="F16" s="17"/>
      <c r="G16" s="39"/>
      <c r="H16" s="27"/>
      <c r="I16" s="46"/>
    </row>
    <row r="17" spans="1:26">
      <c r="A17" s="28"/>
      <c r="B17" s="29" t="s">
        <v>28</v>
      </c>
      <c r="C17" s="29"/>
      <c r="D17" s="70"/>
      <c r="E17" s="29"/>
      <c r="F17" s="29"/>
      <c r="G17" s="30"/>
      <c r="H17" s="47" t="s">
        <v>15</v>
      </c>
      <c r="I17" s="8">
        <f>I15</f>
        <v>11105000</v>
      </c>
      <c r="M17" s="97">
        <f>+I18</f>
        <v>11105000</v>
      </c>
      <c r="N17" s="99">
        <v>1</v>
      </c>
      <c r="O17" s="99">
        <f>+N17*10</f>
        <v>10</v>
      </c>
      <c r="P17" s="99">
        <f t="shared" ref="P17" si="0">+O17*10</f>
        <v>100</v>
      </c>
      <c r="Q17" s="99">
        <f t="shared" ref="Q17" si="1">+P17*10</f>
        <v>1000</v>
      </c>
      <c r="R17" s="99">
        <f t="shared" ref="R17" si="2">+Q17*10</f>
        <v>10000</v>
      </c>
      <c r="S17" s="99">
        <f t="shared" ref="S17" si="3">+R17*10</f>
        <v>100000</v>
      </c>
      <c r="T17" s="99">
        <f t="shared" ref="T17" si="4">+S17*10</f>
        <v>1000000</v>
      </c>
      <c r="U17" s="99">
        <f t="shared" ref="U17" si="5">+T17*10</f>
        <v>10000000</v>
      </c>
      <c r="V17" s="99">
        <f t="shared" ref="V17" si="6">+U17*10</f>
        <v>100000000</v>
      </c>
      <c r="W17" s="99">
        <f t="shared" ref="W17" si="7">+V17*10</f>
        <v>1000000000</v>
      </c>
    </row>
    <row r="18" spans="1:26">
      <c r="A18" s="31"/>
      <c r="B18" s="66" t="str">
        <f>M25</f>
        <v>Se Belas  Juta Se Ratus Lima Ribu Rupiah</v>
      </c>
      <c r="C18" s="32"/>
      <c r="D18" s="71"/>
      <c r="E18" s="33"/>
      <c r="F18" s="33"/>
      <c r="G18" s="34"/>
      <c r="H18" s="48" t="s">
        <v>16</v>
      </c>
      <c r="I18" s="35">
        <f>ROUND(I17,-3)</f>
        <v>11105000</v>
      </c>
      <c r="M18" s="98" t="s">
        <v>43</v>
      </c>
      <c r="N18" s="99">
        <v>0</v>
      </c>
      <c r="O18" s="100">
        <f>MOD(M17,O17)</f>
        <v>0</v>
      </c>
      <c r="P18" s="100">
        <f>MOD(M17,P17)</f>
        <v>0</v>
      </c>
      <c r="Q18" s="100">
        <f>MOD(M17,Q17)</f>
        <v>0</v>
      </c>
      <c r="R18" s="100">
        <f>MOD(M17,R17)</f>
        <v>5000</v>
      </c>
      <c r="S18" s="100">
        <f>MOD(M17,S17)</f>
        <v>5000</v>
      </c>
      <c r="T18" s="100">
        <f>MOD(M17,T17)</f>
        <v>105000</v>
      </c>
      <c r="U18" s="100">
        <f>MOD(M17,U17)</f>
        <v>1105000</v>
      </c>
      <c r="V18" s="100">
        <f>MOD(M17,V17)</f>
        <v>11105000</v>
      </c>
      <c r="W18" s="100">
        <f>MOD(M17,W17)</f>
        <v>11105000</v>
      </c>
    </row>
    <row r="19" spans="1:26">
      <c r="A19" s="2"/>
      <c r="B19" s="2"/>
      <c r="C19" s="2"/>
      <c r="D19" s="45"/>
      <c r="E19" s="2"/>
      <c r="F19" s="2"/>
      <c r="G19" s="2"/>
      <c r="H19" s="2"/>
      <c r="I19" s="3"/>
      <c r="M19" s="99"/>
      <c r="N19" s="99"/>
      <c r="O19" s="99">
        <f t="shared" ref="O19" si="8">+O18-N18</f>
        <v>0</v>
      </c>
      <c r="P19" s="99">
        <f t="shared" ref="P19" si="9">+P18-O18</f>
        <v>0</v>
      </c>
      <c r="Q19" s="99">
        <f t="shared" ref="Q19" si="10">+Q18-P18</f>
        <v>0</v>
      </c>
      <c r="R19" s="99">
        <f t="shared" ref="R19" si="11">+R18-Q18</f>
        <v>5000</v>
      </c>
      <c r="S19" s="99">
        <f t="shared" ref="S19" si="12">+S18-R18</f>
        <v>0</v>
      </c>
      <c r="T19" s="99">
        <f t="shared" ref="T19" si="13">+T18-S18</f>
        <v>100000</v>
      </c>
      <c r="U19" s="99">
        <f>+U18-T18</f>
        <v>1000000</v>
      </c>
      <c r="V19" s="99">
        <f t="shared" ref="V19" si="14">+V18-U18</f>
        <v>10000000</v>
      </c>
      <c r="W19" s="99">
        <f t="shared" ref="W19" si="15">+W18-V18</f>
        <v>0</v>
      </c>
    </row>
    <row r="20" spans="1:26">
      <c r="A20" s="4"/>
      <c r="B20" s="4"/>
      <c r="C20" s="4"/>
      <c r="D20" s="83"/>
      <c r="E20" s="4"/>
      <c r="F20" s="4"/>
      <c r="G20" s="4"/>
      <c r="H20" s="105" t="s">
        <v>52</v>
      </c>
      <c r="I20" s="105"/>
      <c r="M20" s="99"/>
      <c r="N20" s="99"/>
      <c r="O20" s="99">
        <f t="shared" ref="O20:T20" si="16">+O19*10/O17</f>
        <v>0</v>
      </c>
      <c r="P20" s="99">
        <f t="shared" si="16"/>
        <v>0</v>
      </c>
      <c r="Q20" s="99">
        <f t="shared" si="16"/>
        <v>0</v>
      </c>
      <c r="R20" s="99">
        <f t="shared" si="16"/>
        <v>5</v>
      </c>
      <c r="S20" s="99">
        <f t="shared" si="16"/>
        <v>0</v>
      </c>
      <c r="T20" s="99">
        <f t="shared" si="16"/>
        <v>1</v>
      </c>
      <c r="U20" s="99">
        <f>+U19*10/U17</f>
        <v>1</v>
      </c>
      <c r="V20" s="99">
        <f t="shared" ref="V20:W20" si="17">+V19*10/V17</f>
        <v>1</v>
      </c>
      <c r="W20" s="99">
        <f t="shared" si="17"/>
        <v>0</v>
      </c>
    </row>
    <row r="21" spans="1:26">
      <c r="A21" s="105" t="s">
        <v>23</v>
      </c>
      <c r="B21" s="105"/>
      <c r="C21" s="105"/>
      <c r="D21" s="105" t="s">
        <v>17</v>
      </c>
      <c r="E21" s="105"/>
      <c r="F21" s="105"/>
      <c r="G21" s="105"/>
      <c r="H21" s="105" t="s">
        <v>18</v>
      </c>
      <c r="I21" s="105"/>
      <c r="M21" s="99"/>
      <c r="N21" s="99"/>
      <c r="O21" s="99" t="str">
        <f>IF(AND(O20&gt;0,P20&lt;&gt;1),CHOOSE(O20,"satu","dua","tiga","empat","lima","enam","tujuh","delapan","sembilan"),"")</f>
        <v/>
      </c>
      <c r="P21" s="99" t="str">
        <f>IF(P20&gt;0,CHOOSE(P20,CHOOSE(O20+1,"se","se","dua","tiga","empat","lima","enam","tujuh","delapan","sembilan"),"dua","tiga","empat","lima","enam","tujuh","delapan","sembilan"),"")</f>
        <v/>
      </c>
      <c r="Q21" s="99" t="str">
        <f>IF(Q20&gt;0,CHOOSE(Q20,"se","dua","tiga","empat","lima","enam","tujuh","delapan","sembilan"),"")</f>
        <v/>
      </c>
      <c r="R21" s="99" t="str">
        <f>IF(AND(R20&gt;0,S20&lt;&gt;1),CHOOSE(R20,"satu","dua","tiga","empat","lima","enam","tujuh","delapan","sembilan"),"")</f>
        <v>lima</v>
      </c>
      <c r="S21" s="99" t="str">
        <f>IF(S20&gt;0,CHOOSE(S20,CHOOSE(R20+1,"se","se","dua","tiga","empat","lima","enam","tujuh","delapan","sembilan"),"dua","tiga","empat","lima","enam","tujuh","delapan","sembilan"),"")</f>
        <v/>
      </c>
      <c r="T21" s="99" t="str">
        <f>IF(T20&gt;0,CHOOSE(T20,"se","dua","tiga","empat","lima","enam","tujuh","delapan","sembilan"),"")</f>
        <v>se</v>
      </c>
      <c r="U21" s="99" t="str">
        <f>IF(AND(U20&gt;0,V20&lt;&gt;1),CHOOSE(U20,"satu","dua","tiga","empat","lima","enam","tujuh","delapan","sembilan"),"")</f>
        <v/>
      </c>
      <c r="V21" s="99" t="str">
        <f>IF(V20&gt;0,CHOOSE(V20,CHOOSE(U20+1,"","se","dua","tiga","empat","lima","enam","tujuh","delapan","sembilan"),"dua","tiga","empat","lima","enam","tujuh","delapan","sembilan"),"")</f>
        <v>se</v>
      </c>
      <c r="W21" s="99" t="str">
        <f>IF(W20&gt;0,CHOOSE(W20,"se","dua","tiga","empat","lima","enam","tujuh","delapan","sembilan"),"")</f>
        <v/>
      </c>
    </row>
    <row r="22" spans="1:26">
      <c r="A22" s="4"/>
      <c r="B22" s="4"/>
      <c r="C22" s="4"/>
      <c r="D22" s="83"/>
      <c r="E22" s="4"/>
      <c r="F22" s="4"/>
      <c r="G22" s="4"/>
      <c r="H22" s="4"/>
      <c r="I22" s="4"/>
      <c r="M22" s="99"/>
      <c r="N22" s="99"/>
      <c r="O22" s="99"/>
      <c r="P22" s="99" t="str">
        <f>IF(P20&gt;0,IF(AND(P20=1,O20&gt;0)," belas "," puluh "),"")</f>
        <v/>
      </c>
      <c r="Q22" s="99" t="str">
        <f>IF(Q20&gt;0," ratus ","")</f>
        <v/>
      </c>
      <c r="R22" s="99" t="str">
        <f>IF(SUM(R20,T20)&gt;0," ribu ","")</f>
        <v xml:space="preserve"> ribu </v>
      </c>
      <c r="S22" s="99" t="str">
        <f>IF(S20&gt;0,IF(AND(S20=1,R20&gt;0)," belas "," puluh "),"")</f>
        <v/>
      </c>
      <c r="T22" s="99" t="str">
        <f>IF(T20&gt;0," ratus ","")</f>
        <v xml:space="preserve"> ratus </v>
      </c>
      <c r="U22" s="99" t="str">
        <f>IF(SUM(U20,W20)&gt;0," juta ","")</f>
        <v xml:space="preserve"> juta </v>
      </c>
      <c r="V22" s="99" t="str">
        <f>IF(V20&gt;0,IF(AND(V20=1,U20&gt;0)," belas "," puluh "),"")</f>
        <v xml:space="preserve"> belas </v>
      </c>
      <c r="W22" s="99" t="str">
        <f>IF(W20&gt;0," ratus ","")</f>
        <v/>
      </c>
    </row>
    <row r="23" spans="1:26">
      <c r="A23" s="4"/>
      <c r="B23" s="4"/>
      <c r="C23" s="4"/>
      <c r="D23" s="83"/>
      <c r="E23" s="4"/>
      <c r="F23" s="4"/>
      <c r="G23" s="4"/>
      <c r="H23" s="4"/>
      <c r="I23" s="4"/>
      <c r="M23" s="99"/>
      <c r="N23" s="99"/>
      <c r="O23" s="99" t="str">
        <f>CONCATENATE(O21,O16)</f>
        <v/>
      </c>
      <c r="P23" s="99" t="str">
        <f t="shared" ref="P23:W23" si="18">CONCATENATE(P21,P22)</f>
        <v/>
      </c>
      <c r="Q23" s="99" t="str">
        <f t="shared" si="18"/>
        <v/>
      </c>
      <c r="R23" s="99" t="str">
        <f t="shared" si="18"/>
        <v xml:space="preserve">lima ribu </v>
      </c>
      <c r="S23" s="99" t="str">
        <f t="shared" si="18"/>
        <v/>
      </c>
      <c r="T23" s="99" t="str">
        <f t="shared" si="18"/>
        <v xml:space="preserve">se ratus </v>
      </c>
      <c r="U23" s="99" t="str">
        <f t="shared" si="18"/>
        <v xml:space="preserve"> juta </v>
      </c>
      <c r="V23" s="99" t="str">
        <f t="shared" si="18"/>
        <v xml:space="preserve">se belas </v>
      </c>
      <c r="W23" s="99" t="str">
        <f t="shared" si="18"/>
        <v/>
      </c>
    </row>
    <row r="24" spans="1:26">
      <c r="A24" s="4"/>
      <c r="B24" s="4"/>
      <c r="C24" s="4"/>
      <c r="D24" s="83"/>
      <c r="E24" s="4"/>
      <c r="F24" s="4"/>
      <c r="G24" s="4"/>
      <c r="H24" s="4"/>
      <c r="I24" s="4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</row>
    <row r="25" spans="1:26">
      <c r="A25" s="104" t="s">
        <v>45</v>
      </c>
      <c r="B25" s="104"/>
      <c r="C25" s="104"/>
      <c r="D25" s="104" t="s">
        <v>50</v>
      </c>
      <c r="E25" s="104"/>
      <c r="F25" s="104"/>
      <c r="G25" s="104"/>
      <c r="H25" s="104" t="s">
        <v>34</v>
      </c>
      <c r="I25" s="104"/>
      <c r="M25" s="98" t="str">
        <f>PROPER(CONCATENATE(W23,V23,U23,T23,S23,R23,Q23,P23,O23,M18))</f>
        <v>Se Belas  Juta Se Ratus Lima Ribu Rupiah</v>
      </c>
      <c r="N25" s="99"/>
      <c r="O25" s="99"/>
      <c r="P25" s="99"/>
      <c r="Q25" s="99"/>
      <c r="R25" s="99"/>
      <c r="S25" s="99"/>
      <c r="T25" s="99"/>
      <c r="U25" s="99"/>
      <c r="V25" s="99"/>
      <c r="W25" s="99"/>
    </row>
    <row r="26" spans="1:26">
      <c r="A26" s="105" t="s">
        <v>33</v>
      </c>
      <c r="B26" s="105"/>
      <c r="C26" s="105"/>
      <c r="D26" s="105" t="s">
        <v>30</v>
      </c>
      <c r="E26" s="105"/>
      <c r="F26" s="105"/>
      <c r="G26" s="105"/>
      <c r="H26" s="105" t="s">
        <v>19</v>
      </c>
      <c r="I26" s="105"/>
    </row>
    <row r="30" spans="1:26" ht="28.5">
      <c r="A30" s="108" t="s">
        <v>31</v>
      </c>
      <c r="B30" s="108"/>
      <c r="C30" s="108"/>
      <c r="D30" s="108"/>
      <c r="E30" s="108"/>
      <c r="F30" s="108"/>
      <c r="G30" s="108"/>
      <c r="H30" s="108"/>
      <c r="I30" s="108"/>
    </row>
    <row r="31" spans="1:26" s="51" customFormat="1" ht="24.75" customHeight="1">
      <c r="A31" s="49" t="s">
        <v>35</v>
      </c>
      <c r="C31" s="109" t="s">
        <v>46</v>
      </c>
      <c r="D31" s="109"/>
      <c r="E31" s="109"/>
      <c r="F31" s="109"/>
      <c r="G31" s="109"/>
      <c r="H31" s="109"/>
      <c r="I31" s="109"/>
      <c r="M31" s="88"/>
      <c r="O31" s="87"/>
      <c r="R31" s="91"/>
      <c r="S31" s="91"/>
      <c r="W31" s="36"/>
      <c r="X31" s="36"/>
      <c r="Y31" s="36"/>
      <c r="Z31" s="36"/>
    </row>
    <row r="32" spans="1:26" s="51" customFormat="1" ht="21">
      <c r="A32" s="49" t="s">
        <v>29</v>
      </c>
      <c r="C32" s="110" t="s">
        <v>42</v>
      </c>
      <c r="D32" s="110"/>
      <c r="E32" s="110"/>
      <c r="F32" s="110"/>
      <c r="G32" s="110"/>
      <c r="H32" s="110"/>
      <c r="I32" s="110"/>
      <c r="M32" s="88"/>
      <c r="O32" s="87"/>
      <c r="R32" s="91"/>
      <c r="S32" s="91"/>
      <c r="W32" s="36"/>
      <c r="X32" s="36"/>
      <c r="Y32" s="36"/>
      <c r="Z32" s="36"/>
    </row>
    <row r="33" spans="1:23">
      <c r="A33" s="102"/>
      <c r="B33" s="102"/>
      <c r="C33" s="102"/>
      <c r="D33" s="102"/>
      <c r="E33" s="102"/>
      <c r="F33" s="102"/>
      <c r="G33" s="102"/>
      <c r="H33" s="102"/>
      <c r="I33" s="102"/>
    </row>
    <row r="34" spans="1:23">
      <c r="A34" s="111" t="s">
        <v>0</v>
      </c>
      <c r="B34" s="113" t="s">
        <v>1</v>
      </c>
      <c r="C34" s="114"/>
      <c r="D34" s="111" t="s">
        <v>2</v>
      </c>
      <c r="E34" s="111" t="s">
        <v>3</v>
      </c>
      <c r="F34" s="111" t="s">
        <v>4</v>
      </c>
      <c r="G34" s="5" t="s">
        <v>5</v>
      </c>
      <c r="H34" s="5" t="s">
        <v>6</v>
      </c>
      <c r="I34" s="5" t="s">
        <v>7</v>
      </c>
    </row>
    <row r="35" spans="1:23">
      <c r="A35" s="112"/>
      <c r="B35" s="115"/>
      <c r="C35" s="116"/>
      <c r="D35" s="112"/>
      <c r="E35" s="112"/>
      <c r="F35" s="112"/>
      <c r="G35" s="6" t="s">
        <v>8</v>
      </c>
      <c r="H35" s="6" t="s">
        <v>8</v>
      </c>
      <c r="I35" s="6" t="s">
        <v>8</v>
      </c>
    </row>
    <row r="36" spans="1:23" s="36" customFormat="1">
      <c r="A36" s="18" t="s">
        <v>9</v>
      </c>
      <c r="B36" s="77" t="s">
        <v>10</v>
      </c>
      <c r="C36" s="78"/>
      <c r="D36" s="14"/>
      <c r="E36" s="10"/>
      <c r="F36" s="10"/>
      <c r="G36" s="10"/>
      <c r="H36" s="37"/>
      <c r="I36" s="20"/>
      <c r="M36" s="88"/>
      <c r="O36" s="88"/>
      <c r="R36" s="103"/>
      <c r="S36" s="103"/>
    </row>
    <row r="37" spans="1:23" s="75" customFormat="1" ht="38.25" customHeight="1">
      <c r="A37" s="55">
        <v>1</v>
      </c>
      <c r="B37" s="106" t="s">
        <v>47</v>
      </c>
      <c r="C37" s="107"/>
      <c r="D37" s="56">
        <v>1</v>
      </c>
      <c r="E37" s="55" t="s">
        <v>26</v>
      </c>
      <c r="F37" s="55" t="s">
        <v>11</v>
      </c>
      <c r="G37" s="57">
        <v>15000000</v>
      </c>
      <c r="H37" s="57">
        <f>+G37*D37</f>
        <v>15000000</v>
      </c>
      <c r="I37" s="58"/>
      <c r="M37" s="89">
        <f>280000/6</f>
        <v>46666.666666666664</v>
      </c>
      <c r="N37" s="75">
        <f>15*2.5</f>
        <v>37.5</v>
      </c>
      <c r="O37" s="89"/>
      <c r="R37" s="92"/>
      <c r="S37" s="92"/>
    </row>
    <row r="38" spans="1:23" s="36" customFormat="1">
      <c r="A38" s="55">
        <f>+A37+1</f>
        <v>2</v>
      </c>
      <c r="B38" s="85" t="s">
        <v>32</v>
      </c>
      <c r="C38" s="80"/>
      <c r="D38" s="56">
        <v>16</v>
      </c>
      <c r="E38" s="12" t="s">
        <v>20</v>
      </c>
      <c r="F38" s="12" t="s">
        <v>11</v>
      </c>
      <c r="G38" s="67">
        <v>5000</v>
      </c>
      <c r="H38" s="68">
        <f>G38*D38</f>
        <v>80000</v>
      </c>
      <c r="I38" s="50"/>
      <c r="M38" s="88"/>
      <c r="O38" s="88"/>
      <c r="R38" s="103"/>
      <c r="S38" s="103"/>
    </row>
    <row r="39" spans="1:23" s="76" customFormat="1" ht="18.75" customHeight="1">
      <c r="A39" s="55">
        <f>+A38+1</f>
        <v>3</v>
      </c>
      <c r="B39" s="106" t="s">
        <v>37</v>
      </c>
      <c r="C39" s="107"/>
      <c r="D39" s="56">
        <v>1</v>
      </c>
      <c r="E39" s="55" t="s">
        <v>36</v>
      </c>
      <c r="F39" s="55" t="s">
        <v>11</v>
      </c>
      <c r="G39" s="64">
        <v>176991</v>
      </c>
      <c r="H39" s="64">
        <f>+G39*D39</f>
        <v>176991</v>
      </c>
      <c r="I39" s="65"/>
      <c r="M39" s="90"/>
      <c r="O39" s="90"/>
      <c r="R39" s="92"/>
      <c r="S39" s="92"/>
    </row>
    <row r="40" spans="1:23" s="36" customFormat="1">
      <c r="A40" s="41"/>
      <c r="B40" s="79"/>
      <c r="C40" s="80"/>
      <c r="D40" s="14"/>
      <c r="E40" s="12"/>
      <c r="F40" s="12"/>
      <c r="G40" s="13"/>
      <c r="H40" s="42"/>
      <c r="I40" s="43">
        <f>SUM(H37:H39)</f>
        <v>15256991</v>
      </c>
      <c r="M40" s="88"/>
      <c r="O40" s="88"/>
      <c r="R40" s="103"/>
      <c r="S40" s="103"/>
    </row>
    <row r="41" spans="1:23" s="36" customFormat="1">
      <c r="A41" s="18" t="s">
        <v>12</v>
      </c>
      <c r="B41" s="81" t="s">
        <v>41</v>
      </c>
      <c r="C41" s="82"/>
      <c r="D41" s="52"/>
      <c r="E41" s="53"/>
      <c r="F41" s="53"/>
      <c r="G41" s="54"/>
      <c r="H41" s="13"/>
      <c r="I41" s="50"/>
      <c r="K41" s="36">
        <f>21*3*2</f>
        <v>126</v>
      </c>
      <c r="M41" s="88"/>
      <c r="O41" s="88"/>
      <c r="R41" s="103"/>
      <c r="S41" s="103"/>
    </row>
    <row r="42" spans="1:23">
      <c r="A42" s="21">
        <v>1</v>
      </c>
      <c r="B42" s="44" t="s">
        <v>48</v>
      </c>
      <c r="C42" s="60"/>
      <c r="D42" s="11">
        <v>1</v>
      </c>
      <c r="E42" s="12" t="s">
        <v>25</v>
      </c>
      <c r="F42" s="12" t="s">
        <v>11</v>
      </c>
      <c r="G42" s="19">
        <v>129950</v>
      </c>
      <c r="H42" s="19">
        <f>G42*D42</f>
        <v>129950</v>
      </c>
      <c r="I42" s="20"/>
    </row>
    <row r="43" spans="1:23">
      <c r="A43" s="21">
        <f>+A42+1</f>
        <v>2</v>
      </c>
      <c r="B43" s="44" t="s">
        <v>49</v>
      </c>
      <c r="C43" s="60"/>
      <c r="D43" s="11">
        <v>3</v>
      </c>
      <c r="E43" s="12" t="s">
        <v>25</v>
      </c>
      <c r="F43" s="12" t="s">
        <v>11</v>
      </c>
      <c r="G43" s="19">
        <v>108480</v>
      </c>
      <c r="H43" s="19">
        <f>G43*D43</f>
        <v>325440</v>
      </c>
      <c r="I43" s="20"/>
    </row>
    <row r="44" spans="1:23">
      <c r="A44" s="21">
        <f>+A43+1</f>
        <v>3</v>
      </c>
      <c r="B44" s="44" t="s">
        <v>27</v>
      </c>
      <c r="C44" s="60"/>
      <c r="D44" s="73" t="s">
        <v>22</v>
      </c>
      <c r="E44" s="74" t="s">
        <v>22</v>
      </c>
      <c r="F44" s="12" t="s">
        <v>21</v>
      </c>
      <c r="G44" s="19">
        <v>250000</v>
      </c>
      <c r="H44" s="19">
        <f>+G44</f>
        <v>250000</v>
      </c>
      <c r="I44" s="20"/>
    </row>
    <row r="45" spans="1:23" s="36" customFormat="1">
      <c r="A45" s="21"/>
      <c r="B45" s="63"/>
      <c r="C45" s="61"/>
      <c r="D45" s="22"/>
      <c r="E45" s="12"/>
      <c r="F45" s="12"/>
      <c r="G45" s="19"/>
      <c r="H45" s="19"/>
      <c r="I45" s="35">
        <f>SUM(H42:H44)</f>
        <v>705390</v>
      </c>
      <c r="M45" s="88"/>
      <c r="O45" s="88"/>
      <c r="R45" s="103"/>
      <c r="S45" s="103"/>
    </row>
    <row r="46" spans="1:23" s="36" customFormat="1">
      <c r="A46" s="23"/>
      <c r="B46" s="15"/>
      <c r="C46" s="15"/>
      <c r="D46" s="69"/>
      <c r="E46" s="24"/>
      <c r="F46" s="38"/>
      <c r="G46" s="38" t="s">
        <v>14</v>
      </c>
      <c r="H46" s="40"/>
      <c r="I46" s="37">
        <f>SUM(I36:I45)</f>
        <v>15962381</v>
      </c>
      <c r="M46" s="88"/>
      <c r="O46" s="88"/>
      <c r="R46" s="103"/>
      <c r="S46" s="103"/>
    </row>
    <row r="47" spans="1:23" s="36" customFormat="1">
      <c r="A47" s="25"/>
      <c r="B47" s="26"/>
      <c r="C47" s="26"/>
      <c r="D47" s="16"/>
      <c r="E47" s="16"/>
      <c r="F47" s="17"/>
      <c r="G47" s="39"/>
      <c r="H47" s="27"/>
      <c r="I47" s="46"/>
      <c r="M47" s="88"/>
      <c r="O47" s="88"/>
      <c r="R47" s="103"/>
      <c r="S47" s="103"/>
    </row>
    <row r="48" spans="1:23">
      <c r="A48" s="28"/>
      <c r="B48" s="29" t="s">
        <v>28</v>
      </c>
      <c r="C48" s="29"/>
      <c r="D48" s="70"/>
      <c r="E48" s="29"/>
      <c r="F48" s="29"/>
      <c r="G48" s="30"/>
      <c r="H48" s="47" t="s">
        <v>15</v>
      </c>
      <c r="I48" s="8">
        <f>I46</f>
        <v>15962381</v>
      </c>
      <c r="M48" s="97">
        <f>+I49</f>
        <v>15962000</v>
      </c>
      <c r="N48" s="99">
        <v>1</v>
      </c>
      <c r="O48" s="99">
        <f>+N48*10</f>
        <v>10</v>
      </c>
      <c r="P48" s="99">
        <f t="shared" ref="P48" si="19">+O48*10</f>
        <v>100</v>
      </c>
      <c r="Q48" s="99">
        <f t="shared" ref="Q48" si="20">+P48*10</f>
        <v>1000</v>
      </c>
      <c r="R48" s="99">
        <f t="shared" ref="R48" si="21">+Q48*10</f>
        <v>10000</v>
      </c>
      <c r="S48" s="99">
        <f t="shared" ref="S48" si="22">+R48*10</f>
        <v>100000</v>
      </c>
      <c r="T48" s="99">
        <f t="shared" ref="T48" si="23">+S48*10</f>
        <v>1000000</v>
      </c>
      <c r="U48" s="99">
        <f t="shared" ref="U48" si="24">+T48*10</f>
        <v>10000000</v>
      </c>
      <c r="V48" s="99">
        <f t="shared" ref="V48" si="25">+U48*10</f>
        <v>100000000</v>
      </c>
      <c r="W48" s="99">
        <f t="shared" ref="W48" si="26">+V48*10</f>
        <v>1000000000</v>
      </c>
    </row>
    <row r="49" spans="1:23">
      <c r="A49" s="31"/>
      <c r="B49" s="66" t="str">
        <f>+M56</f>
        <v>Lima Belas  Juta Sembilan Ratus Enam Puluh Dua Ribu Rupiah</v>
      </c>
      <c r="C49" s="32"/>
      <c r="D49" s="71"/>
      <c r="E49" s="33"/>
      <c r="F49" s="33"/>
      <c r="G49" s="34"/>
      <c r="H49" s="48" t="s">
        <v>16</v>
      </c>
      <c r="I49" s="35">
        <f>ROUND(I48,-3)</f>
        <v>15962000</v>
      </c>
      <c r="M49" s="98" t="s">
        <v>43</v>
      </c>
      <c r="N49" s="99">
        <v>0</v>
      </c>
      <c r="O49" s="100">
        <f>MOD(M48,O48)</f>
        <v>0</v>
      </c>
      <c r="P49" s="100">
        <f>MOD(M48,P48)</f>
        <v>0</v>
      </c>
      <c r="Q49" s="100">
        <f>MOD(M48,Q48)</f>
        <v>0</v>
      </c>
      <c r="R49" s="100">
        <f>MOD(M48,R48)</f>
        <v>2000</v>
      </c>
      <c r="S49" s="100">
        <f>MOD(M48,S48)</f>
        <v>62000</v>
      </c>
      <c r="T49" s="100">
        <f>MOD(M48,T48)</f>
        <v>962000</v>
      </c>
      <c r="U49" s="100">
        <f>MOD(M48,U48)</f>
        <v>5962000</v>
      </c>
      <c r="V49" s="100">
        <f>MOD(M48,V48)</f>
        <v>15962000</v>
      </c>
      <c r="W49" s="100">
        <f>MOD(M48,W48)</f>
        <v>15962000</v>
      </c>
    </row>
    <row r="50" spans="1:23">
      <c r="A50" s="2"/>
      <c r="B50" s="2"/>
      <c r="C50" s="2"/>
      <c r="D50" s="45"/>
      <c r="E50" s="2"/>
      <c r="F50" s="2"/>
      <c r="G50" s="2"/>
      <c r="H50" s="2"/>
      <c r="I50" s="3"/>
      <c r="M50" s="99"/>
      <c r="N50" s="99"/>
      <c r="O50" s="99">
        <f t="shared" ref="O50" si="27">+O49-N49</f>
        <v>0</v>
      </c>
      <c r="P50" s="99">
        <f t="shared" ref="P50" si="28">+P49-O49</f>
        <v>0</v>
      </c>
      <c r="Q50" s="99">
        <f t="shared" ref="Q50" si="29">+Q49-P49</f>
        <v>0</v>
      </c>
      <c r="R50" s="99">
        <f t="shared" ref="R50" si="30">+R49-Q49</f>
        <v>2000</v>
      </c>
      <c r="S50" s="99">
        <f t="shared" ref="S50" si="31">+S49-R49</f>
        <v>60000</v>
      </c>
      <c r="T50" s="99">
        <f t="shared" ref="T50" si="32">+T49-S49</f>
        <v>900000</v>
      </c>
      <c r="U50" s="99">
        <f>+U49-T49</f>
        <v>5000000</v>
      </c>
      <c r="V50" s="99">
        <f t="shared" ref="V50" si="33">+V49-U49</f>
        <v>10000000</v>
      </c>
      <c r="W50" s="99">
        <f t="shared" ref="W50" si="34">+W49-V49</f>
        <v>0</v>
      </c>
    </row>
    <row r="51" spans="1:23">
      <c r="A51" s="4"/>
      <c r="B51" s="4"/>
      <c r="C51" s="4"/>
      <c r="D51" s="101"/>
      <c r="E51" s="4"/>
      <c r="F51" s="4"/>
      <c r="G51" s="4"/>
      <c r="H51" s="105" t="s">
        <v>52</v>
      </c>
      <c r="I51" s="105"/>
      <c r="M51" s="99"/>
      <c r="N51" s="99"/>
      <c r="O51" s="99">
        <f t="shared" ref="O51:T51" si="35">+O50*10/O48</f>
        <v>0</v>
      </c>
      <c r="P51" s="99">
        <f t="shared" si="35"/>
        <v>0</v>
      </c>
      <c r="Q51" s="99">
        <f t="shared" si="35"/>
        <v>0</v>
      </c>
      <c r="R51" s="99">
        <f t="shared" si="35"/>
        <v>2</v>
      </c>
      <c r="S51" s="99">
        <f t="shared" si="35"/>
        <v>6</v>
      </c>
      <c r="T51" s="99">
        <f t="shared" si="35"/>
        <v>9</v>
      </c>
      <c r="U51" s="99">
        <f>+U50*10/U48</f>
        <v>5</v>
      </c>
      <c r="V51" s="99">
        <f t="shared" ref="V51:W51" si="36">+V50*10/V48</f>
        <v>1</v>
      </c>
      <c r="W51" s="99">
        <f t="shared" si="36"/>
        <v>0</v>
      </c>
    </row>
    <row r="52" spans="1:23">
      <c r="A52" s="105" t="s">
        <v>23</v>
      </c>
      <c r="B52" s="105"/>
      <c r="C52" s="105"/>
      <c r="D52" s="105" t="s">
        <v>17</v>
      </c>
      <c r="E52" s="105"/>
      <c r="F52" s="105"/>
      <c r="G52" s="105"/>
      <c r="H52" s="105" t="s">
        <v>18</v>
      </c>
      <c r="I52" s="105"/>
      <c r="M52" s="99"/>
      <c r="N52" s="99"/>
      <c r="O52" s="99" t="str">
        <f>IF(AND(O51&gt;0,P51&lt;&gt;1),CHOOSE(O51,"satu","dua","tiga","empat","lima","enam","tujuh","delapan","sembilan"),"")</f>
        <v/>
      </c>
      <c r="P52" s="99" t="str">
        <f>IF(P51&gt;0,CHOOSE(P51,CHOOSE(O51+1,"se","se","dua","tiga","empat","lima","enam","tujuh","delapan","sembilan"),"dua","tiga","empat","lima","enam","tujuh","delapan","sembilan"),"")</f>
        <v/>
      </c>
      <c r="Q52" s="99" t="str">
        <f>IF(Q51&gt;0,CHOOSE(Q51,"se","dua","tiga","empat","lima","enam","tujuh","delapan","sembilan"),"")</f>
        <v/>
      </c>
      <c r="R52" s="99" t="str">
        <f>IF(AND(R51&gt;0,S51&lt;&gt;1),CHOOSE(R51,"satu","dua","tiga","empat","lima","enam","tujuh","delapan","sembilan"),"")</f>
        <v>dua</v>
      </c>
      <c r="S52" s="99" t="str">
        <f>IF(S51&gt;0,CHOOSE(S51,CHOOSE(R51+1,"se","se","dua","tiga","empat","lima","enam","tujuh","delapan","sembilan"),"dua","tiga","empat","lima","enam","tujuh","delapan","sembilan"),"")</f>
        <v>enam</v>
      </c>
      <c r="T52" s="99" t="str">
        <f>IF(T51&gt;0,CHOOSE(T51,"se","dua","tiga","empat","lima","enam","tujuh","delapan","sembilan"),"")</f>
        <v>sembilan</v>
      </c>
      <c r="U52" s="99" t="str">
        <f>IF(AND(U51&gt;0,V51&lt;&gt;1),CHOOSE(U51,"satu","dua","tiga","empat","lima","enam","tujuh","delapan","sembilan"),"")</f>
        <v/>
      </c>
      <c r="V52" s="99" t="str">
        <f>IF(V51&gt;0,CHOOSE(V51,CHOOSE(U51+1,"","se","dua","tiga","empat","lima","enam","tujuh","delapan","sembilan"),"dua","tiga","empat","lima","enam","tujuh","delapan","sembilan"),"")</f>
        <v>lima</v>
      </c>
      <c r="W52" s="99" t="str">
        <f>IF(W51&gt;0,CHOOSE(W51,"se","dua","tiga","empat","lima","enam","tujuh","delapan","sembilan"),"")</f>
        <v/>
      </c>
    </row>
    <row r="53" spans="1:23">
      <c r="A53" s="4"/>
      <c r="B53" s="4"/>
      <c r="C53" s="4"/>
      <c r="D53" s="101"/>
      <c r="E53" s="4"/>
      <c r="F53" s="4"/>
      <c r="G53" s="4"/>
      <c r="H53" s="4"/>
      <c r="I53" s="4"/>
      <c r="M53" s="99"/>
      <c r="N53" s="99"/>
      <c r="O53" s="99"/>
      <c r="P53" s="99" t="str">
        <f>IF(P51&gt;0,IF(AND(P51=1,O51&gt;0)," belas "," puluh "),"")</f>
        <v/>
      </c>
      <c r="Q53" s="99" t="str">
        <f>IF(Q51&gt;0," ratus ","")</f>
        <v/>
      </c>
      <c r="R53" s="99" t="str">
        <f>IF(SUM(R51,T51)&gt;0," ribu ","")</f>
        <v xml:space="preserve"> ribu </v>
      </c>
      <c r="S53" s="99" t="str">
        <f>IF(S51&gt;0,IF(AND(S51=1,R51&gt;0)," belas "," puluh "),"")</f>
        <v xml:space="preserve"> puluh </v>
      </c>
      <c r="T53" s="99" t="str">
        <f>IF(T51&gt;0," ratus ","")</f>
        <v xml:space="preserve"> ratus </v>
      </c>
      <c r="U53" s="99" t="str">
        <f>IF(SUM(U51,W51)&gt;0," juta ","")</f>
        <v xml:space="preserve"> juta </v>
      </c>
      <c r="V53" s="99" t="str">
        <f>IF(V51&gt;0,IF(AND(V51=1,U51&gt;0)," belas "," puluh "),"")</f>
        <v xml:space="preserve"> belas </v>
      </c>
      <c r="W53" s="99" t="str">
        <f>IF(W51&gt;0," ratus ","")</f>
        <v/>
      </c>
    </row>
    <row r="54" spans="1:23">
      <c r="A54" s="4"/>
      <c r="B54" s="4"/>
      <c r="C54" s="4"/>
      <c r="D54" s="101"/>
      <c r="E54" s="4"/>
      <c r="F54" s="4"/>
      <c r="G54" s="4"/>
      <c r="H54" s="4"/>
      <c r="I54" s="4"/>
      <c r="M54" s="99"/>
      <c r="N54" s="99"/>
      <c r="O54" s="99" t="str">
        <f>CONCATENATE(O52,O47)</f>
        <v/>
      </c>
      <c r="P54" s="99" t="str">
        <f t="shared" ref="P54:W54" si="37">CONCATENATE(P52,P53)</f>
        <v/>
      </c>
      <c r="Q54" s="99" t="str">
        <f t="shared" si="37"/>
        <v/>
      </c>
      <c r="R54" s="99" t="str">
        <f t="shared" si="37"/>
        <v xml:space="preserve">dua ribu </v>
      </c>
      <c r="S54" s="99" t="str">
        <f t="shared" si="37"/>
        <v xml:space="preserve">enam puluh </v>
      </c>
      <c r="T54" s="99" t="str">
        <f t="shared" si="37"/>
        <v xml:space="preserve">sembilan ratus </v>
      </c>
      <c r="U54" s="99" t="str">
        <f t="shared" si="37"/>
        <v xml:space="preserve"> juta </v>
      </c>
      <c r="V54" s="99" t="str">
        <f t="shared" si="37"/>
        <v xml:space="preserve">lima belas </v>
      </c>
      <c r="W54" s="99" t="str">
        <f t="shared" si="37"/>
        <v/>
      </c>
    </row>
    <row r="55" spans="1:23">
      <c r="A55" s="4"/>
      <c r="B55" s="4"/>
      <c r="C55" s="4"/>
      <c r="D55" s="101"/>
      <c r="E55" s="4"/>
      <c r="F55" s="4"/>
      <c r="G55" s="4"/>
      <c r="H55" s="4"/>
      <c r="I55" s="4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</row>
    <row r="56" spans="1:23">
      <c r="A56" s="104" t="s">
        <v>44</v>
      </c>
      <c r="B56" s="104"/>
      <c r="C56" s="104"/>
      <c r="D56" s="104" t="s">
        <v>50</v>
      </c>
      <c r="E56" s="104"/>
      <c r="F56" s="104"/>
      <c r="G56" s="104"/>
      <c r="H56" s="104" t="s">
        <v>34</v>
      </c>
      <c r="I56" s="104"/>
      <c r="M56" s="98" t="str">
        <f>PROPER(CONCATENATE(W54,V54,U54,T54,S54,R54,Q54,P54,O54,M49))</f>
        <v>Lima Belas  Juta Sembilan Ratus Enam Puluh Dua Ribu Rupiah</v>
      </c>
      <c r="N56" s="99"/>
      <c r="O56" s="99"/>
      <c r="P56" s="99"/>
      <c r="Q56" s="99"/>
      <c r="R56" s="99"/>
      <c r="S56" s="99"/>
      <c r="T56" s="99"/>
      <c r="U56" s="99"/>
      <c r="V56" s="99"/>
      <c r="W56" s="99"/>
    </row>
    <row r="57" spans="1:23">
      <c r="A57" s="105" t="s">
        <v>33</v>
      </c>
      <c r="B57" s="105"/>
      <c r="C57" s="105"/>
      <c r="D57" s="105" t="s">
        <v>30</v>
      </c>
      <c r="E57" s="105"/>
      <c r="F57" s="105"/>
      <c r="G57" s="105"/>
      <c r="H57" s="105" t="s">
        <v>19</v>
      </c>
      <c r="I57" s="105"/>
    </row>
  </sheetData>
  <mergeCells count="39">
    <mergeCell ref="A3:I3"/>
    <mergeCell ref="C4:I4"/>
    <mergeCell ref="C5:I5"/>
    <mergeCell ref="A7:A8"/>
    <mergeCell ref="B7:C8"/>
    <mergeCell ref="D7:D8"/>
    <mergeCell ref="E7:E8"/>
    <mergeCell ref="F7:F8"/>
    <mergeCell ref="B10:C10"/>
    <mergeCell ref="A26:C26"/>
    <mergeCell ref="D26:G26"/>
    <mergeCell ref="H26:I26"/>
    <mergeCell ref="H20:I20"/>
    <mergeCell ref="A21:C21"/>
    <mergeCell ref="D21:G21"/>
    <mergeCell ref="H21:I21"/>
    <mergeCell ref="A25:C25"/>
    <mergeCell ref="D25:G25"/>
    <mergeCell ref="H25:I25"/>
    <mergeCell ref="A30:I30"/>
    <mergeCell ref="C31:I31"/>
    <mergeCell ref="C32:I32"/>
    <mergeCell ref="A34:A35"/>
    <mergeCell ref="B34:C35"/>
    <mergeCell ref="D34:D35"/>
    <mergeCell ref="E34:E35"/>
    <mergeCell ref="F34:F35"/>
    <mergeCell ref="B37:C37"/>
    <mergeCell ref="B39:C39"/>
    <mergeCell ref="H51:I51"/>
    <mergeCell ref="A52:C52"/>
    <mergeCell ref="D52:G52"/>
    <mergeCell ref="H52:I52"/>
    <mergeCell ref="A56:C56"/>
    <mergeCell ref="D56:G56"/>
    <mergeCell ref="H56:I56"/>
    <mergeCell ref="A57:C57"/>
    <mergeCell ref="D57:G57"/>
    <mergeCell ref="H57:I57"/>
  </mergeCells>
  <printOptions horizontalCentered="1"/>
  <pageMargins left="0.43307086614173201" right="0.49" top="0.82677165354330695" bottom="0.55118110236220497" header="1.7716535433070899" footer="0.74803149606299202"/>
  <pageSetup paperSize="5" scale="77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rab 2021</vt:lpstr>
      <vt:lpstr>'rab 2021'!Print_Area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Transdis</cp:lastModifiedBy>
  <cp:revision/>
  <cp:lastPrinted>2023-05-15T06:17:45Z</cp:lastPrinted>
  <dcterms:created xsi:type="dcterms:W3CDTF">2012-03-21T04:38:16Z</dcterms:created>
  <dcterms:modified xsi:type="dcterms:W3CDTF">2023-05-15T08:06:43Z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