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TransDist\Booster\Xls\"/>
    </mc:Choice>
  </mc:AlternateContent>
  <bookViews>
    <workbookView xWindow="-15" yWindow="15" windowWidth="20550" windowHeight="3690"/>
  </bookViews>
  <sheets>
    <sheet name="rab 2018" sheetId="8" r:id="rId1"/>
    <sheet name="AlDas " sheetId="13" r:id="rId2"/>
  </sheets>
  <definedNames>
    <definedName name="_xlnm.Print_Area" localSheetId="1">'AlDas '!$D$4:$P$127</definedName>
    <definedName name="_xlnm.Print_Area" localSheetId="0">'rab 2018'!$A$2:$I$30</definedName>
  </definedNames>
  <calcPr calcId="152511"/>
</workbook>
</file>

<file path=xl/calcChain.xml><?xml version="1.0" encoding="utf-8"?>
<calcChain xmlns="http://schemas.openxmlformats.org/spreadsheetml/2006/main">
  <c r="G9" i="8" l="1"/>
  <c r="A10" i="8"/>
  <c r="A11" i="8" s="1"/>
  <c r="A12" i="8" s="1"/>
  <c r="D11" i="8"/>
  <c r="K10" i="8"/>
  <c r="H10" i="8"/>
  <c r="K9" i="8"/>
  <c r="H9" i="8"/>
  <c r="P13" i="8" l="1"/>
  <c r="Q13" i="8" s="1"/>
  <c r="R13" i="8" s="1"/>
  <c r="S13" i="8" s="1"/>
  <c r="T13" i="8" s="1"/>
  <c r="U13" i="8" s="1"/>
  <c r="V13" i="8" s="1"/>
  <c r="W13" i="8" s="1"/>
  <c r="X13" i="8" s="1"/>
  <c r="H17" i="8" l="1"/>
  <c r="H16" i="8"/>
  <c r="I18" i="8" l="1"/>
  <c r="K14" i="8"/>
  <c r="K12" i="8"/>
  <c r="H12" i="8"/>
  <c r="H11" i="8"/>
  <c r="I13" i="8" l="1"/>
  <c r="I19" i="8" s="1"/>
  <c r="I21" i="8" s="1"/>
  <c r="I22" i="8" s="1"/>
  <c r="N13" i="8" s="1"/>
  <c r="W14" i="8" l="1"/>
  <c r="U14" i="8"/>
  <c r="Q14" i="8"/>
  <c r="X14" i="8"/>
  <c r="V14" i="8"/>
  <c r="T14" i="8"/>
  <c r="R14" i="8"/>
  <c r="P14" i="8"/>
  <c r="P15" i="8" s="1"/>
  <c r="P16" i="8" s="1"/>
  <c r="S14" i="8"/>
  <c r="R15" i="8" l="1"/>
  <c r="R16" i="8" s="1"/>
  <c r="R17" i="8" s="1"/>
  <c r="S15" i="8"/>
  <c r="S16" i="8" s="1"/>
  <c r="V15" i="8"/>
  <c r="V16" i="8" s="1"/>
  <c r="X15" i="8"/>
  <c r="X16" i="8" s="1"/>
  <c r="X18" i="8" s="1"/>
  <c r="R18" i="8"/>
  <c r="W15" i="8"/>
  <c r="W16" i="8" s="1"/>
  <c r="W17" i="8" s="1"/>
  <c r="T15" i="8"/>
  <c r="T16" i="8" s="1"/>
  <c r="U15" i="8"/>
  <c r="U16" i="8" s="1"/>
  <c r="Q15" i="8"/>
  <c r="Q16" i="8" s="1"/>
  <c r="Z15" i="8" l="1"/>
  <c r="V18" i="8"/>
  <c r="X17" i="8"/>
  <c r="X19" i="8" s="1"/>
  <c r="R19" i="8"/>
  <c r="U17" i="8"/>
  <c r="U18" i="8"/>
  <c r="Q17" i="8"/>
  <c r="Q18" i="8"/>
  <c r="T17" i="8"/>
  <c r="T18" i="8"/>
  <c r="P17" i="8"/>
  <c r="P19" i="8" s="1"/>
  <c r="S17" i="8"/>
  <c r="S18" i="8"/>
  <c r="W18" i="8"/>
  <c r="V17" i="8"/>
  <c r="V19" i="8" l="1"/>
  <c r="W19" i="8"/>
  <c r="Q19" i="8"/>
  <c r="S19" i="8"/>
  <c r="T19" i="8"/>
  <c r="U19" i="8"/>
  <c r="N21" i="8" l="1"/>
  <c r="B22" i="8" s="1"/>
</calcChain>
</file>

<file path=xl/sharedStrings.xml><?xml version="1.0" encoding="utf-8"?>
<sst xmlns="http://schemas.openxmlformats.org/spreadsheetml/2006/main" count="52" uniqueCount="45">
  <si>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</si>
  <si>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</si>
  <si>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</si>
  <si>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</si>
  <si>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</si>
  <si>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</si>
  <si>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</si>
  <si>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</si>
  <si>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</si>
  <si>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</si>
  <si>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</si>
  <si>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II</t>
  </si>
  <si>
    <t>Biaya Pelaksanaan</t>
  </si>
  <si>
    <t>Jumlah biaya pelaksanaan</t>
  </si>
  <si>
    <t>Grand Total</t>
  </si>
  <si>
    <t>Dibulatkan</t>
  </si>
  <si>
    <t>Disyahkan oleh :</t>
  </si>
  <si>
    <t>Dihitung oleh,</t>
  </si>
  <si>
    <t>Kabid. Operasional Pompa</t>
  </si>
  <si>
    <t>Ls</t>
  </si>
  <si>
    <t>RENCANA ANGGARAN BIAYA PEKERJAAN</t>
  </si>
  <si>
    <t>unit</t>
  </si>
  <si>
    <t>MATERIAL</t>
  </si>
  <si>
    <t xml:space="preserve">Terbilang : </t>
  </si>
  <si>
    <t>Kadiv. Perencanaan Air Minum</t>
  </si>
  <si>
    <t>Julfan Fadhli</t>
  </si>
  <si>
    <t>Muhri Fepri Iswanto</t>
  </si>
  <si>
    <t>Kadiv. Transmisi Distribusi</t>
  </si>
  <si>
    <t>Tabel</t>
  </si>
  <si>
    <t>- Tukang (1 orang)</t>
  </si>
  <si>
    <t>- Pekerja (1 orang)</t>
  </si>
  <si>
    <t>hari</t>
  </si>
  <si>
    <t xml:space="preserve">Steker + Stop Kontak 1 lubang Uticon </t>
  </si>
  <si>
    <t>set</t>
  </si>
  <si>
    <t>Asesoris pemasangan (kabel ties, isolasi, fisher, paku klem kabel)</t>
  </si>
  <si>
    <t>Rupiah</t>
  </si>
  <si>
    <t>Disetujui oleh :</t>
  </si>
  <si>
    <t>Pompa Submersible Karcher SP-3 350 Watt</t>
  </si>
  <si>
    <t>Pemasangan Sumpump, instalasi elektrikal</t>
  </si>
  <si>
    <t>PERBAIKAN SUM PUMP RUANG POMPA</t>
  </si>
  <si>
    <t>Nurleli</t>
  </si>
  <si>
    <t>LOKASI: BOOSTER GAPERTA</t>
  </si>
  <si>
    <t>Kabel NYYHY Eterna 2 x 2.5 mm</t>
  </si>
  <si>
    <t>m</t>
  </si>
  <si>
    <t>Medan,    Agustus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</si>
</sst>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</numFmts>
  <fonts count="36" x14ac:knownFonts="1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165" fontId="2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3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3" fillId="0" borderId="0"/>
    <xf numFmtId="164" fontId="1" fillId="0" borderId="0" applyFont="0" applyFill="0" applyBorder="0" applyAlignment="0" applyProtection="0"/>
    <xf numFmtId="164" fontId="35" fillId="0" borderId="0" applyFont="0" applyFill="0" applyBorder="0" applyAlignment="0" applyProtection="0"/>
  </cellStyleXfs>
  <cellXfs count="101">
    <xf numFmtId="0" fontId="0" fillId="0" borderId="0" xfId="0"/>
    <xf numFmtId="165" fontId="18" fillId="0" borderId="0" xfId="28" applyFont="1"/>
    <xf numFmtId="0" fontId="21" fillId="0" borderId="0" xfId="0" applyFont="1" applyBorder="1"/>
    <xf numFmtId="165" fontId="19" fillId="0" borderId="0" xfId="0" applyNumberFormat="1" applyFont="1" applyBorder="1"/>
    <xf numFmtId="0" fontId="21" fillId="0" borderId="0" xfId="0" applyFont="1"/>
    <xf numFmtId="0" fontId="25" fillId="0" borderId="0" xfId="0" applyFont="1" applyAlignme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165" fontId="19" fillId="0" borderId="13" xfId="0" applyNumberFormat="1" applyFont="1" applyBorder="1"/>
    <xf numFmtId="165" fontId="21" fillId="0" borderId="13" xfId="0" applyNumberFormat="1" applyFont="1" applyBorder="1"/>
    <xf numFmtId="0" fontId="21" fillId="0" borderId="0" xfId="0" applyFont="1" applyBorder="1" applyAlignment="1">
      <alignment horizontal="center"/>
    </xf>
    <xf numFmtId="0" fontId="22" fillId="0" borderId="0" xfId="0" applyFont="1" applyAlignment="1"/>
    <xf numFmtId="165" fontId="21" fillId="0" borderId="13" xfId="28" applyFont="1" applyBorder="1" applyAlignment="1">
      <alignment horizontal="center"/>
    </xf>
    <xf numFmtId="0" fontId="20" fillId="0" borderId="15" xfId="0" applyFont="1" applyBorder="1"/>
    <xf numFmtId="0" fontId="20" fillId="0" borderId="14" xfId="0" applyFont="1" applyBorder="1"/>
    <xf numFmtId="165" fontId="18" fillId="0" borderId="0" xfId="28" applyFont="1" applyAlignment="1">
      <alignment horizontal="center"/>
    </xf>
    <xf numFmtId="0" fontId="27" fillId="0" borderId="16" xfId="0" applyFont="1" applyBorder="1"/>
    <xf numFmtId="0" fontId="27" fillId="0" borderId="20" xfId="0" applyFont="1" applyBorder="1"/>
    <xf numFmtId="0" fontId="30" fillId="0" borderId="15" xfId="0" applyFont="1" applyBorder="1"/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43"/>
    <xf numFmtId="0" fontId="27" fillId="0" borderId="11" xfId="0" applyFont="1" applyBorder="1" applyAlignment="1">
      <alignment horizontal="center" vertical="top"/>
    </xf>
    <xf numFmtId="166" fontId="27" fillId="0" borderId="11" xfId="28" applyNumberFormat="1" applyFont="1" applyBorder="1" applyAlignment="1">
      <alignment horizontal="center" vertical="top"/>
    </xf>
    <xf numFmtId="43" fontId="27" fillId="0" borderId="11" xfId="28" applyNumberFormat="1" applyFont="1" applyBorder="1" applyAlignment="1">
      <alignment horizontal="center" vertical="top"/>
    </xf>
    <xf numFmtId="165" fontId="27" fillId="0" borderId="11" xfId="0" applyNumberFormat="1" applyFont="1" applyBorder="1" applyAlignment="1">
      <alignment vertical="top"/>
    </xf>
    <xf numFmtId="165" fontId="31" fillId="0" borderId="0" xfId="28" applyFont="1" applyAlignment="1">
      <alignment vertical="top"/>
    </xf>
    <xf numFmtId="0" fontId="27" fillId="0" borderId="11" xfId="0" applyFont="1" applyBorder="1" applyAlignment="1">
      <alignment horizontal="center"/>
    </xf>
    <xf numFmtId="0" fontId="27" fillId="0" borderId="19" xfId="0" applyFont="1" applyBorder="1"/>
    <xf numFmtId="166" fontId="27" fillId="0" borderId="11" xfId="28" applyNumberFormat="1" applyFont="1" applyBorder="1" applyAlignment="1">
      <alignment horizontal="center"/>
    </xf>
    <xf numFmtId="43" fontId="27" fillId="0" borderId="11" xfId="28" applyNumberFormat="1" applyFont="1" applyBorder="1" applyAlignment="1">
      <alignment horizontal="center"/>
    </xf>
    <xf numFmtId="165" fontId="27" fillId="0" borderId="11" xfId="0" applyNumberFormat="1" applyFont="1" applyBorder="1" applyAlignment="1"/>
    <xf numFmtId="165" fontId="31" fillId="0" borderId="0" xfId="28" applyFont="1"/>
    <xf numFmtId="0" fontId="27" fillId="0" borderId="10" xfId="0" applyFont="1" applyBorder="1" applyAlignment="1"/>
    <xf numFmtId="165" fontId="27" fillId="0" borderId="11" xfId="28" applyFont="1" applyBorder="1" applyAlignment="1">
      <alignment horizontal="center"/>
    </xf>
    <xf numFmtId="165" fontId="27" fillId="0" borderId="11" xfId="28" applyNumberFormat="1" applyFont="1" applyBorder="1"/>
    <xf numFmtId="165" fontId="27" fillId="0" borderId="10" xfId="28" applyNumberFormat="1" applyFont="1" applyBorder="1"/>
    <xf numFmtId="165" fontId="29" fillId="0" borderId="10" xfId="28" applyNumberFormat="1" applyFont="1" applyBorder="1"/>
    <xf numFmtId="0" fontId="29" fillId="0" borderId="11" xfId="0" applyFont="1" applyBorder="1" applyAlignment="1">
      <alignment horizontal="center"/>
    </xf>
    <xf numFmtId="0" fontId="30" fillId="0" borderId="14" xfId="0" applyFont="1" applyBorder="1"/>
    <xf numFmtId="165" fontId="27" fillId="0" borderId="13" xfId="28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165" fontId="27" fillId="0" borderId="13" xfId="28" applyNumberFormat="1" applyFont="1" applyBorder="1"/>
    <xf numFmtId="165" fontId="29" fillId="0" borderId="11" xfId="28" applyNumberFormat="1" applyFont="1" applyBorder="1"/>
    <xf numFmtId="0" fontId="27" fillId="0" borderId="11" xfId="0" applyFont="1" applyBorder="1" applyAlignment="1">
      <alignment horizontal="right"/>
    </xf>
    <xf numFmtId="43" fontId="27" fillId="0" borderId="11" xfId="28" applyNumberFormat="1" applyFont="1" applyBorder="1" applyAlignment="1">
      <alignment horizontal="right"/>
    </xf>
    <xf numFmtId="165" fontId="27" fillId="0" borderId="11" xfId="0" applyNumberFormat="1" applyFont="1" applyBorder="1"/>
    <xf numFmtId="165" fontId="29" fillId="0" borderId="10" xfId="0" applyNumberFormat="1" applyFont="1" applyBorder="1"/>
    <xf numFmtId="0" fontId="27" fillId="0" borderId="14" xfId="0" applyFont="1" applyBorder="1" applyAlignment="1">
      <alignment horizontal="right"/>
    </xf>
    <xf numFmtId="0" fontId="27" fillId="0" borderId="12" xfId="0" applyFont="1" applyBorder="1"/>
    <xf numFmtId="43" fontId="27" fillId="0" borderId="12" xfId="28" applyNumberFormat="1" applyFont="1" applyBorder="1" applyAlignment="1">
      <alignment horizontal="center"/>
    </xf>
    <xf numFmtId="165" fontId="27" fillId="0" borderId="12" xfId="28" applyFont="1" applyBorder="1" applyAlignment="1">
      <alignment horizontal="left"/>
    </xf>
    <xf numFmtId="165" fontId="27" fillId="0" borderId="12" xfId="28" applyFont="1" applyBorder="1" applyAlignment="1">
      <alignment horizontal="right"/>
    </xf>
    <xf numFmtId="43" fontId="29" fillId="0" borderId="13" xfId="28" applyNumberFormat="1" applyFont="1" applyBorder="1" applyAlignment="1">
      <alignment horizontal="right"/>
    </xf>
    <xf numFmtId="165" fontId="29" fillId="0" borderId="11" xfId="0" applyNumberFormat="1" applyFont="1" applyBorder="1"/>
    <xf numFmtId="0" fontId="27" fillId="0" borderId="17" xfId="0" applyFont="1" applyBorder="1" applyAlignment="1"/>
    <xf numFmtId="165" fontId="27" fillId="0" borderId="17" xfId="28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165" fontId="27" fillId="0" borderId="17" xfId="28" applyFont="1" applyBorder="1" applyAlignment="1">
      <alignment horizontal="right"/>
    </xf>
    <xf numFmtId="165" fontId="28" fillId="0" borderId="10" xfId="0" applyNumberFormat="1" applyFont="1" applyBorder="1"/>
    <xf numFmtId="165" fontId="29" fillId="0" borderId="10" xfId="28" applyFont="1" applyBorder="1"/>
    <xf numFmtId="165" fontId="32" fillId="0" borderId="14" xfId="28" applyFont="1" applyBorder="1" applyAlignment="1">
      <alignment vertical="center"/>
    </xf>
    <xf numFmtId="165" fontId="32" fillId="0" borderId="12" xfId="28" applyFont="1" applyBorder="1" applyAlignment="1">
      <alignment vertical="center"/>
    </xf>
    <xf numFmtId="165" fontId="32" fillId="0" borderId="12" xfId="28" applyFont="1" applyBorder="1" applyAlignment="1">
      <alignment horizontal="center" vertical="center"/>
    </xf>
    <xf numFmtId="165" fontId="32" fillId="0" borderId="15" xfId="28" applyFont="1" applyBorder="1" applyAlignment="1">
      <alignment vertical="center"/>
    </xf>
    <xf numFmtId="0" fontId="29" fillId="0" borderId="13" xfId="0" applyFont="1" applyBorder="1"/>
    <xf numFmtId="165" fontId="29" fillId="0" borderId="13" xfId="0" applyNumberFormat="1" applyFont="1" applyBorder="1"/>
    <xf numFmtId="165" fontId="32" fillId="0" borderId="16" xfId="28" applyFont="1" applyBorder="1" applyAlignment="1">
      <alignment vertical="center"/>
    </xf>
    <xf numFmtId="165" fontId="33" fillId="0" borderId="17" xfId="28" applyFont="1" applyBorder="1" applyAlignment="1">
      <alignment horizontal="left" vertical="center"/>
    </xf>
    <xf numFmtId="165" fontId="33" fillId="0" borderId="17" xfId="28" applyFont="1" applyBorder="1" applyAlignment="1">
      <alignment horizontal="center" vertical="center"/>
    </xf>
    <xf numFmtId="165" fontId="32" fillId="0" borderId="17" xfId="28" applyFont="1" applyBorder="1" applyAlignment="1">
      <alignment horizontal="center" vertical="center"/>
    </xf>
    <xf numFmtId="165" fontId="32" fillId="0" borderId="17" xfId="28" applyFont="1" applyBorder="1" applyAlignment="1">
      <alignment vertical="center"/>
    </xf>
    <xf numFmtId="165" fontId="32" fillId="0" borderId="18" xfId="28" applyFont="1" applyBorder="1" applyAlignment="1">
      <alignment vertical="center"/>
    </xf>
    <xf numFmtId="0" fontId="29" fillId="0" borderId="10" xfId="0" applyFont="1" applyBorder="1"/>
    <xf numFmtId="0" fontId="27" fillId="0" borderId="16" xfId="0" applyFont="1" applyBorder="1" applyAlignment="1">
      <alignment vertical="top" wrapText="1"/>
    </xf>
    <xf numFmtId="0" fontId="27" fillId="0" borderId="18" xfId="0" applyFont="1" applyBorder="1" applyAlignment="1">
      <alignment vertical="top" wrapText="1"/>
    </xf>
    <xf numFmtId="164" fontId="34" fillId="24" borderId="0" xfId="44" applyFont="1" applyFill="1"/>
    <xf numFmtId="0" fontId="1" fillId="24" borderId="0" xfId="43" applyFont="1" applyFill="1"/>
    <xf numFmtId="0" fontId="34" fillId="24" borderId="0" xfId="43" applyFont="1" applyFill="1"/>
    <xf numFmtId="164" fontId="1" fillId="24" borderId="0" xfId="43" applyNumberFormat="1" applyFont="1" applyFill="1"/>
    <xf numFmtId="164" fontId="1" fillId="24" borderId="0" xfId="45" applyFont="1" applyFill="1"/>
    <xf numFmtId="164" fontId="18" fillId="0" borderId="0" xfId="45" applyFont="1"/>
    <xf numFmtId="164" fontId="31" fillId="0" borderId="0" xfId="45" applyFont="1" applyAlignment="1">
      <alignment vertical="top"/>
    </xf>
    <xf numFmtId="164" fontId="31" fillId="0" borderId="0" xfId="45" applyFont="1"/>
    <xf numFmtId="0" fontId="27" fillId="0" borderId="19" xfId="0" quotePrefix="1" applyFont="1" applyBorder="1" applyAlignment="1">
      <alignment horizontal="left" vertical="top" wrapText="1"/>
    </xf>
    <xf numFmtId="0" fontId="27" fillId="0" borderId="20" xfId="0" applyFont="1" applyBorder="1" applyAlignment="1">
      <alignment horizontal="left" vertical="top" wrapText="1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7" fillId="0" borderId="19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 wrapText="1"/>
    </xf>
    <xf numFmtId="0" fontId="27" fillId="0" borderId="18" xfId="0" applyFont="1" applyBorder="1" applyAlignment="1">
      <alignment horizontal="left" vertical="top" wrapText="1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45" builtinId="6"/>
    <cellStyle name="Comma [0] 2" xfId="4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5390</xdr:row>
      <xdr:rowOff>9525</xdr:rowOff>
    </xdr:from>
    <xdr:to>
      <xdr:col>1</xdr:col>
      <xdr:colOff>593435</xdr:colOff>
      <xdr:row>5390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5479</xdr:row>
      <xdr:rowOff>161925</xdr:rowOff>
    </xdr:from>
    <xdr:to>
      <xdr:col>1</xdr:col>
      <xdr:colOff>541238</xdr:colOff>
      <xdr:row>5480</xdr:row>
      <xdr:rowOff>32272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5534</xdr:row>
      <xdr:rowOff>0</xdr:rowOff>
    </xdr:from>
    <xdr:to>
      <xdr:col>1</xdr:col>
      <xdr:colOff>623534</xdr:colOff>
      <xdr:row>5534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5336</xdr:row>
      <xdr:rowOff>9525</xdr:rowOff>
    </xdr:from>
    <xdr:to>
      <xdr:col>1</xdr:col>
      <xdr:colOff>593435</xdr:colOff>
      <xdr:row>5336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5296</xdr:row>
      <xdr:rowOff>9525</xdr:rowOff>
    </xdr:from>
    <xdr:to>
      <xdr:col>1</xdr:col>
      <xdr:colOff>593435</xdr:colOff>
      <xdr:row>5296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5575</xdr:row>
      <xdr:rowOff>0</xdr:rowOff>
    </xdr:from>
    <xdr:to>
      <xdr:col>1</xdr:col>
      <xdr:colOff>474563</xdr:colOff>
      <xdr:row>5575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1083</xdr:row>
      <xdr:rowOff>180975</xdr:rowOff>
    </xdr:from>
    <xdr:to>
      <xdr:col>1</xdr:col>
      <xdr:colOff>4476750</xdr:colOff>
      <xdr:row>1086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1119</xdr:row>
      <xdr:rowOff>180975</xdr:rowOff>
    </xdr:from>
    <xdr:to>
      <xdr:col>1</xdr:col>
      <xdr:colOff>4476750</xdr:colOff>
      <xdr:row>1122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1191</xdr:row>
      <xdr:rowOff>180975</xdr:rowOff>
    </xdr:from>
    <xdr:to>
      <xdr:col>1</xdr:col>
      <xdr:colOff>4476750</xdr:colOff>
      <xdr:row>1194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1155</xdr:row>
      <xdr:rowOff>180975</xdr:rowOff>
    </xdr:from>
    <xdr:to>
      <xdr:col>1</xdr:col>
      <xdr:colOff>4476750</xdr:colOff>
      <xdr:row>1158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1230</xdr:row>
      <xdr:rowOff>72118</xdr:rowOff>
    </xdr:from>
    <xdr:to>
      <xdr:col>1</xdr:col>
      <xdr:colOff>3333751</xdr:colOff>
      <xdr:row>1231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15</xdr:col>
      <xdr:colOff>428625</xdr:colOff>
      <xdr:row>43</xdr:row>
      <xdr:rowOff>85725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62000"/>
          <a:ext cx="7743825" cy="7515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15</xdr:col>
      <xdr:colOff>428625</xdr:colOff>
      <xdr:row>84</xdr:row>
      <xdr:rowOff>85725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8572500"/>
          <a:ext cx="7743825" cy="7515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15</xdr:col>
      <xdr:colOff>428625</xdr:colOff>
      <xdr:row>125</xdr:row>
      <xdr:rowOff>85725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16383000"/>
          <a:ext cx="7743825" cy="7515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30"/>
  <sheetViews>
    <sheetView tabSelected="1" zoomScale="70" zoomScaleNormal="70" workbookViewId="0">
      <selection activeCell="K7" sqref="K7"/>
    </sheetView>
  </sheetViews>
  <sheetFormatPr defaultRowHeight="12" x14ac:dyDescent="0.2"/>
  <cols>
    <col min="1" max="1" width="4.5703125" style="1" customWidth="1"/>
    <col min="2" max="2" width="20" style="1" customWidth="1"/>
    <col min="3" max="3" width="26.28515625" style="1" customWidth="1"/>
    <col min="4" max="4" width="10" style="16" customWidth="1"/>
    <col min="5" max="5" width="8.5703125" style="1" customWidth="1"/>
    <col min="6" max="6" width="11" style="1" customWidth="1"/>
    <col min="7" max="7" width="15" style="1" customWidth="1"/>
    <col min="8" max="8" width="15.570312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21" width="9.140625" style="1"/>
    <col min="22" max="22" width="12" style="82" bestFit="1" customWidth="1"/>
    <col min="23" max="23" width="15.85546875" style="1" customWidth="1"/>
    <col min="24" max="24" width="12.85546875" style="1" customWidth="1"/>
    <col min="25" max="25" width="9.7109375" style="1" customWidth="1"/>
    <col min="26" max="16384" width="9.140625" style="1"/>
  </cols>
  <sheetData>
    <row r="2" spans="1:26" ht="33.75" x14ac:dyDescent="0.5">
      <c r="A2" s="5"/>
      <c r="B2" s="87" t="s">
        <v>20</v>
      </c>
      <c r="C2" s="87"/>
      <c r="D2" s="87"/>
      <c r="E2" s="87"/>
      <c r="F2" s="87"/>
      <c r="G2" s="87"/>
      <c r="H2" s="87"/>
      <c r="I2" s="87"/>
    </row>
    <row r="3" spans="1:26" ht="24.75" customHeight="1" x14ac:dyDescent="0.45">
      <c r="A3" s="5"/>
      <c r="B3" s="88" t="s">
        <v>39</v>
      </c>
      <c r="C3" s="88"/>
      <c r="D3" s="88"/>
      <c r="E3" s="88"/>
      <c r="F3" s="88"/>
      <c r="G3" s="88"/>
      <c r="H3" s="88"/>
      <c r="I3" s="88"/>
    </row>
    <row r="4" spans="1:26" ht="26.25" x14ac:dyDescent="0.4">
      <c r="A4" s="12"/>
      <c r="B4" s="89" t="s">
        <v>41</v>
      </c>
      <c r="C4" s="89"/>
      <c r="D4" s="89"/>
      <c r="E4" s="89"/>
      <c r="F4" s="89"/>
      <c r="G4" s="89"/>
      <c r="H4" s="89"/>
      <c r="I4" s="89"/>
    </row>
    <row r="5" spans="1:26" ht="15.75" x14ac:dyDescent="0.25">
      <c r="A5" s="21"/>
      <c r="B5" s="21"/>
      <c r="C5" s="21"/>
      <c r="D5" s="21"/>
      <c r="E5" s="21"/>
      <c r="F5" s="21"/>
      <c r="G5" s="21"/>
      <c r="H5" s="21"/>
      <c r="I5" s="21"/>
    </row>
    <row r="6" spans="1:26" ht="15.75" x14ac:dyDescent="0.25">
      <c r="A6" s="93" t="s">
        <v>0</v>
      </c>
      <c r="B6" s="95" t="s">
        <v>1</v>
      </c>
      <c r="C6" s="96"/>
      <c r="D6" s="93" t="s">
        <v>2</v>
      </c>
      <c r="E6" s="93" t="s">
        <v>3</v>
      </c>
      <c r="F6" s="93" t="s">
        <v>4</v>
      </c>
      <c r="G6" s="6" t="s">
        <v>5</v>
      </c>
      <c r="H6" s="6" t="s">
        <v>6</v>
      </c>
      <c r="I6" s="6" t="s">
        <v>7</v>
      </c>
    </row>
    <row r="7" spans="1:26" ht="15.75" x14ac:dyDescent="0.25">
      <c r="A7" s="94"/>
      <c r="B7" s="97"/>
      <c r="C7" s="98"/>
      <c r="D7" s="94"/>
      <c r="E7" s="94"/>
      <c r="F7" s="94"/>
      <c r="G7" s="7" t="s">
        <v>8</v>
      </c>
      <c r="H7" s="7" t="s">
        <v>8</v>
      </c>
      <c r="I7" s="7" t="s">
        <v>8</v>
      </c>
    </row>
    <row r="8" spans="1:26" ht="15.75" x14ac:dyDescent="0.25">
      <c r="A8" s="6" t="s">
        <v>9</v>
      </c>
      <c r="B8" s="15" t="s">
        <v>22</v>
      </c>
      <c r="C8" s="14"/>
      <c r="D8" s="13"/>
      <c r="E8" s="8"/>
      <c r="F8" s="8"/>
      <c r="G8" s="8"/>
      <c r="H8" s="9"/>
      <c r="I8" s="10"/>
    </row>
    <row r="9" spans="1:26" s="33" customFormat="1" ht="15.75" x14ac:dyDescent="0.25">
      <c r="A9" s="23">
        <v>1</v>
      </c>
      <c r="B9" s="29" t="s">
        <v>42</v>
      </c>
      <c r="C9" s="18"/>
      <c r="D9" s="30">
        <v>25</v>
      </c>
      <c r="E9" s="28" t="s">
        <v>43</v>
      </c>
      <c r="F9" s="28" t="s">
        <v>10</v>
      </c>
      <c r="G9" s="31">
        <f>600000/50</f>
        <v>12000</v>
      </c>
      <c r="H9" s="31">
        <f t="shared" ref="H9" si="0">+G9*D9</f>
        <v>300000</v>
      </c>
      <c r="I9" s="32"/>
      <c r="K9" s="33">
        <f>24*3*2</f>
        <v>144</v>
      </c>
      <c r="V9" s="84"/>
    </row>
    <row r="10" spans="1:26" s="33" customFormat="1" ht="15.75" x14ac:dyDescent="0.25">
      <c r="A10" s="23">
        <f>+A9+1</f>
        <v>2</v>
      </c>
      <c r="B10" s="29" t="s">
        <v>37</v>
      </c>
      <c r="C10" s="18"/>
      <c r="D10" s="30">
        <v>1</v>
      </c>
      <c r="E10" s="28" t="s">
        <v>21</v>
      </c>
      <c r="F10" s="28" t="s">
        <v>10</v>
      </c>
      <c r="G10" s="31">
        <v>1580000</v>
      </c>
      <c r="H10" s="31">
        <f t="shared" ref="H10" si="1">+G10*D10</f>
        <v>1580000</v>
      </c>
      <c r="I10" s="32"/>
      <c r="K10" s="33">
        <f t="shared" ref="K10" si="2">24*3*2</f>
        <v>144</v>
      </c>
      <c r="V10" s="84"/>
    </row>
    <row r="11" spans="1:26" s="33" customFormat="1" ht="15.75" x14ac:dyDescent="0.25">
      <c r="A11" s="23">
        <f t="shared" ref="A11:A12" si="3">+A10+1</f>
        <v>3</v>
      </c>
      <c r="B11" s="29" t="s">
        <v>32</v>
      </c>
      <c r="C11" s="18"/>
      <c r="D11" s="30">
        <f>+D10</f>
        <v>1</v>
      </c>
      <c r="E11" s="28" t="s">
        <v>33</v>
      </c>
      <c r="F11" s="28" t="s">
        <v>10</v>
      </c>
      <c r="G11" s="31">
        <v>20000</v>
      </c>
      <c r="H11" s="31">
        <f>G11*D11</f>
        <v>20000</v>
      </c>
      <c r="I11" s="32"/>
      <c r="V11" s="84"/>
    </row>
    <row r="12" spans="1:26" s="27" customFormat="1" ht="18" customHeight="1" x14ac:dyDescent="0.25">
      <c r="A12" s="23">
        <f t="shared" si="3"/>
        <v>4</v>
      </c>
      <c r="B12" s="90" t="s">
        <v>34</v>
      </c>
      <c r="C12" s="86"/>
      <c r="D12" s="24">
        <v>1</v>
      </c>
      <c r="E12" s="23" t="s">
        <v>19</v>
      </c>
      <c r="F12" s="23" t="s">
        <v>10</v>
      </c>
      <c r="G12" s="25">
        <v>200000</v>
      </c>
      <c r="H12" s="25">
        <f t="shared" ref="H12" si="4">+G12*D12</f>
        <v>200000</v>
      </c>
      <c r="I12" s="26"/>
      <c r="K12" s="27">
        <f>24*3*2</f>
        <v>144</v>
      </c>
      <c r="V12" s="83"/>
    </row>
    <row r="13" spans="1:26" s="33" customFormat="1" ht="15.75" x14ac:dyDescent="0.25">
      <c r="A13" s="34"/>
      <c r="B13" s="91"/>
      <c r="C13" s="92"/>
      <c r="D13" s="35"/>
      <c r="E13" s="28"/>
      <c r="F13" s="28"/>
      <c r="G13" s="36"/>
      <c r="H13" s="37"/>
      <c r="I13" s="38">
        <f>SUM(H9:H13)</f>
        <v>2100000</v>
      </c>
      <c r="N13" s="77">
        <f>I22</f>
        <v>2320000</v>
      </c>
      <c r="O13" s="78">
        <v>1</v>
      </c>
      <c r="P13" s="78">
        <f>+O13*10</f>
        <v>10</v>
      </c>
      <c r="Q13" s="78">
        <f t="shared" ref="Q13:X13" si="5">+P13*10</f>
        <v>100</v>
      </c>
      <c r="R13" s="78">
        <f t="shared" si="5"/>
        <v>1000</v>
      </c>
      <c r="S13" s="78">
        <f t="shared" si="5"/>
        <v>10000</v>
      </c>
      <c r="T13" s="78">
        <f t="shared" si="5"/>
        <v>100000</v>
      </c>
      <c r="U13" s="78">
        <f t="shared" si="5"/>
        <v>1000000</v>
      </c>
      <c r="V13" s="81">
        <f t="shared" si="5"/>
        <v>10000000</v>
      </c>
      <c r="W13" s="81">
        <f t="shared" si="5"/>
        <v>100000000</v>
      </c>
      <c r="X13" s="78">
        <f t="shared" si="5"/>
        <v>1000000000</v>
      </c>
    </row>
    <row r="14" spans="1:26" s="33" customFormat="1" ht="15.75" x14ac:dyDescent="0.25">
      <c r="A14" s="39" t="s">
        <v>11</v>
      </c>
      <c r="B14" s="40" t="s">
        <v>12</v>
      </c>
      <c r="C14" s="19"/>
      <c r="D14" s="41"/>
      <c r="E14" s="42"/>
      <c r="F14" s="42"/>
      <c r="G14" s="43"/>
      <c r="H14" s="36"/>
      <c r="I14" s="44"/>
      <c r="K14" s="33">
        <f>21*3*2</f>
        <v>126</v>
      </c>
      <c r="N14" s="79" t="s">
        <v>35</v>
      </c>
      <c r="O14" s="78">
        <v>0</v>
      </c>
      <c r="P14" s="80">
        <f>MOD(N13,P13)</f>
        <v>0</v>
      </c>
      <c r="Q14" s="80">
        <f>MOD(N13,Q13)</f>
        <v>0</v>
      </c>
      <c r="R14" s="80">
        <f>MOD(N13,R13)</f>
        <v>0</v>
      </c>
      <c r="S14" s="80">
        <f>MOD(N13,S13)</f>
        <v>0</v>
      </c>
      <c r="T14" s="80">
        <f>MOD(N13,T13)</f>
        <v>20000</v>
      </c>
      <c r="U14" s="80">
        <f>MOD(N13,U13)</f>
        <v>320000</v>
      </c>
      <c r="V14" s="81">
        <f>MOD(N13,V13)</f>
        <v>2320000</v>
      </c>
      <c r="W14" s="80">
        <f>MOD(N13,W13)</f>
        <v>2320000</v>
      </c>
      <c r="X14" s="80">
        <f>MOD(N13,X13)</f>
        <v>2320000</v>
      </c>
    </row>
    <row r="15" spans="1:26" s="33" customFormat="1" ht="15.75" customHeight="1" x14ac:dyDescent="0.25">
      <c r="A15" s="45">
        <v>1</v>
      </c>
      <c r="B15" s="90" t="s">
        <v>38</v>
      </c>
      <c r="C15" s="86"/>
      <c r="D15" s="30"/>
      <c r="E15" s="28"/>
      <c r="F15" s="28"/>
      <c r="G15" s="46"/>
      <c r="H15" s="46"/>
      <c r="I15" s="47"/>
      <c r="N15" s="78"/>
      <c r="O15" s="78"/>
      <c r="P15" s="78">
        <f t="shared" ref="P15:U15" si="6">+P14-O14</f>
        <v>0</v>
      </c>
      <c r="Q15" s="78">
        <f t="shared" si="6"/>
        <v>0</v>
      </c>
      <c r="R15" s="78">
        <f t="shared" si="6"/>
        <v>0</v>
      </c>
      <c r="S15" s="78">
        <f t="shared" si="6"/>
        <v>0</v>
      </c>
      <c r="T15" s="78">
        <f t="shared" si="6"/>
        <v>20000</v>
      </c>
      <c r="U15" s="78">
        <f t="shared" si="6"/>
        <v>300000</v>
      </c>
      <c r="V15" s="81">
        <f>+V14-U14</f>
        <v>2000000</v>
      </c>
      <c r="W15" s="78">
        <f t="shared" ref="W15:X15" si="7">+W14-V14</f>
        <v>0</v>
      </c>
      <c r="X15" s="78">
        <f t="shared" si="7"/>
        <v>0</v>
      </c>
      <c r="Z15" s="33">
        <f>SUM(V16:X16)</f>
        <v>2</v>
      </c>
    </row>
    <row r="16" spans="1:26" s="33" customFormat="1" ht="15.75" customHeight="1" x14ac:dyDescent="0.25">
      <c r="A16" s="45"/>
      <c r="B16" s="85" t="s">
        <v>29</v>
      </c>
      <c r="C16" s="86"/>
      <c r="D16" s="30">
        <v>1</v>
      </c>
      <c r="E16" s="28" t="s">
        <v>31</v>
      </c>
      <c r="F16" s="28" t="s">
        <v>28</v>
      </c>
      <c r="G16" s="46">
        <v>120000</v>
      </c>
      <c r="H16" s="46">
        <f>G16*D16</f>
        <v>120000</v>
      </c>
      <c r="I16" s="47"/>
      <c r="N16" s="78"/>
      <c r="O16" s="78"/>
      <c r="P16" s="78">
        <f t="shared" ref="P16:U16" si="8">+P15*10/P13</f>
        <v>0</v>
      </c>
      <c r="Q16" s="78">
        <f t="shared" si="8"/>
        <v>0</v>
      </c>
      <c r="R16" s="78">
        <f t="shared" si="8"/>
        <v>0</v>
      </c>
      <c r="S16" s="78">
        <f t="shared" si="8"/>
        <v>0</v>
      </c>
      <c r="T16" s="78">
        <f t="shared" si="8"/>
        <v>2</v>
      </c>
      <c r="U16" s="78">
        <f t="shared" si="8"/>
        <v>3</v>
      </c>
      <c r="V16" s="81">
        <f>+V15*10/V13</f>
        <v>2</v>
      </c>
      <c r="W16" s="78">
        <f t="shared" ref="W16:X16" si="9">+W15*10/W13</f>
        <v>0</v>
      </c>
      <c r="X16" s="78">
        <f t="shared" si="9"/>
        <v>0</v>
      </c>
    </row>
    <row r="17" spans="1:24" s="33" customFormat="1" ht="15.75" customHeight="1" x14ac:dyDescent="0.25">
      <c r="A17" s="45"/>
      <c r="B17" s="85" t="s">
        <v>30</v>
      </c>
      <c r="C17" s="86"/>
      <c r="D17" s="30">
        <v>1</v>
      </c>
      <c r="E17" s="28" t="s">
        <v>31</v>
      </c>
      <c r="F17" s="28" t="s">
        <v>28</v>
      </c>
      <c r="G17" s="46">
        <v>100000</v>
      </c>
      <c r="H17" s="46">
        <f>G17*D17</f>
        <v>100000</v>
      </c>
      <c r="I17" s="47"/>
      <c r="N17" s="78"/>
      <c r="O17" s="78"/>
      <c r="P17" s="78" t="str">
        <f>IF(AND(P16&gt;0,Q16&lt;&gt;1),CHOOSE(P16,"satu","dua","tiga","empat","lima","enam","tujuh","delapan","sembilan"),"")</f>
        <v/>
      </c>
      <c r="Q17" s="78" t="str">
        <f>IF(Q16&gt;0,CHOOSE(Q16,CHOOSE(P16+1,"se","se","dua","tiga","empat","lima","enam","tujuh","delapan","sembilan"),"dua","tiga","empat","lima","enam","tujuh","delapan","sembilan"),"")</f>
        <v/>
      </c>
      <c r="R17" s="78" t="str">
        <f>IF(R16&gt;0,CHOOSE(R16,"se","dua","tiga","empat","lima","enam","tujuh","delapan","sembilan"),"")</f>
        <v/>
      </c>
      <c r="S17" s="78" t="str">
        <f>IF(AND(S16&gt;0,T16&lt;&gt;1),CHOOSE(S16,"satu","dua","tiga","empat","lima","enam","tujuh","delapan","sembilan"),"")</f>
        <v/>
      </c>
      <c r="T17" s="78" t="str">
        <f>IF(T16&gt;0,CHOOSE(T16,CHOOSE(S16+1,"se","se","dua","tiga","empat","lima","enam","tujuh","delapan","sembilan"),"dua","tiga","empat","lima","enam","tujuh","delapan","sembilan"),"")</f>
        <v>dua</v>
      </c>
      <c r="U17" s="78" t="str">
        <f>IF(U16&gt;0,CHOOSE(U16,"se","dua","tiga","empat","lima","enam","tujuh","delapan","sembilan"),"")</f>
        <v>tiga</v>
      </c>
      <c r="V17" s="81" t="str">
        <f>IF(AND(V16&gt;0,W16&lt;&gt;1),CHOOSE(V16,"satu","dua","tiga","empat","lima","enam","tujuh","delapan","sembilan"),"")</f>
        <v>dua</v>
      </c>
      <c r="W17" s="78" t="str">
        <f>IF(W16&gt;0,CHOOSE(W16,CHOOSE(V16+1,"se","se","dua","tiga","empat","lima","enam","tujuh","delapan","sembilan"),"dua","tiga","empat","lima","enam","tujuh","delapan","sembilan"),"")</f>
        <v/>
      </c>
      <c r="X17" s="78" t="str">
        <f>IF(X16&gt;0,CHOOSE(X16,"se","dua","tiga","empat","lima","enam","tujuh","delapan","sembilan"),"")</f>
        <v/>
      </c>
    </row>
    <row r="18" spans="1:24" s="33" customFormat="1" ht="15.75" x14ac:dyDescent="0.25">
      <c r="A18" s="45"/>
      <c r="B18" s="75"/>
      <c r="C18" s="76"/>
      <c r="D18" s="31"/>
      <c r="E18" s="28"/>
      <c r="F18" s="28"/>
      <c r="G18" s="46"/>
      <c r="H18" s="46"/>
      <c r="I18" s="48">
        <f>SUM(H16:H17)</f>
        <v>220000</v>
      </c>
      <c r="N18" s="78"/>
      <c r="O18" s="78"/>
      <c r="P18" s="78"/>
      <c r="Q18" s="78" t="str">
        <f>IF(Q16&gt;0,IF(AND(Q16=1,P16&gt;0)," belas "," puluh "),"")</f>
        <v/>
      </c>
      <c r="R18" s="78" t="str">
        <f>IF(R16&gt;0," ratus ","")</f>
        <v/>
      </c>
      <c r="S18" s="78" t="str">
        <f>IF(SUM(S16,U16)&gt;0," ribu ","")</f>
        <v xml:space="preserve"> ribu </v>
      </c>
      <c r="T18" s="78" t="str">
        <f>IF(T16&gt;0,IF(AND(T16=1,S16&gt;0)," belas "," puluh "),"")</f>
        <v xml:space="preserve"> puluh </v>
      </c>
      <c r="U18" s="78" t="str">
        <f>IF(U16&gt;0," ratus ","")</f>
        <v xml:space="preserve"> ratus </v>
      </c>
      <c r="V18" s="81" t="str">
        <f>IF(SUM(V16:X16)&gt;0," juta ","")</f>
        <v xml:space="preserve"> juta </v>
      </c>
      <c r="W18" s="78" t="str">
        <f>IF(W16&gt;0,IF(AND(W16=1,V16&gt;0)," belas "," puluh "),"")</f>
        <v/>
      </c>
      <c r="X18" s="78" t="str">
        <f>IF(X16&gt;0," ratus ","")</f>
        <v/>
      </c>
    </row>
    <row r="19" spans="1:24" s="33" customFormat="1" ht="15.75" x14ac:dyDescent="0.25">
      <c r="A19" s="49"/>
      <c r="B19" s="50"/>
      <c r="C19" s="50"/>
      <c r="D19" s="51"/>
      <c r="E19" s="52"/>
      <c r="F19" s="53"/>
      <c r="G19" s="53" t="s">
        <v>13</v>
      </c>
      <c r="H19" s="54"/>
      <c r="I19" s="55">
        <f>I13+I18</f>
        <v>2320000</v>
      </c>
      <c r="N19" s="78"/>
      <c r="O19" s="78"/>
      <c r="P19" s="78" t="str">
        <f>CONCATENATE(P17,P12)</f>
        <v/>
      </c>
      <c r="Q19" s="78" t="str">
        <f t="shared" ref="Q19:X19" si="10">CONCATENATE(Q17,Q18)</f>
        <v/>
      </c>
      <c r="R19" s="78" t="str">
        <f t="shared" si="10"/>
        <v/>
      </c>
      <c r="S19" s="78" t="str">
        <f t="shared" si="10"/>
        <v xml:space="preserve"> ribu </v>
      </c>
      <c r="T19" s="78" t="str">
        <f t="shared" si="10"/>
        <v xml:space="preserve">dua puluh </v>
      </c>
      <c r="U19" s="78" t="str">
        <f t="shared" si="10"/>
        <v xml:space="preserve">tiga ratus </v>
      </c>
      <c r="V19" s="81" t="str">
        <f t="shared" si="10"/>
        <v xml:space="preserve">dua juta </v>
      </c>
      <c r="W19" s="78" t="str">
        <f t="shared" si="10"/>
        <v/>
      </c>
      <c r="X19" s="78" t="str">
        <f t="shared" si="10"/>
        <v/>
      </c>
    </row>
    <row r="20" spans="1:24" s="33" customFormat="1" ht="15.75" x14ac:dyDescent="0.25">
      <c r="A20" s="17"/>
      <c r="B20" s="56"/>
      <c r="C20" s="56"/>
      <c r="D20" s="57"/>
      <c r="E20" s="57"/>
      <c r="F20" s="58"/>
      <c r="G20" s="59"/>
      <c r="H20" s="60"/>
      <c r="I20" s="61"/>
      <c r="N20" s="78"/>
      <c r="O20" s="78"/>
      <c r="P20" s="78"/>
      <c r="Q20" s="78"/>
      <c r="R20" s="78"/>
      <c r="S20" s="78"/>
      <c r="T20" s="78"/>
      <c r="U20" s="78"/>
      <c r="V20" s="81"/>
      <c r="W20" s="78"/>
      <c r="X20" s="78"/>
    </row>
    <row r="21" spans="1:24" s="33" customFormat="1" ht="15.75" x14ac:dyDescent="0.25">
      <c r="A21" s="62"/>
      <c r="B21" s="63" t="s">
        <v>23</v>
      </c>
      <c r="C21" s="63"/>
      <c r="D21" s="64"/>
      <c r="E21" s="63"/>
      <c r="F21" s="63"/>
      <c r="G21" s="65"/>
      <c r="H21" s="66" t="s">
        <v>14</v>
      </c>
      <c r="I21" s="67">
        <f>I19</f>
        <v>2320000</v>
      </c>
      <c r="N21" s="79" t="str">
        <f>PROPER(CONCATENATE(X19,W19,V19,U19,T19,S19,R19,Q19,P19,N14))</f>
        <v>Dua Juta Tiga Ratus Dua Puluh  Ribu Rupiah</v>
      </c>
      <c r="O21" s="78"/>
      <c r="P21" s="78"/>
      <c r="Q21" s="78"/>
      <c r="R21" s="78"/>
      <c r="S21" s="78"/>
      <c r="T21" s="78"/>
      <c r="U21" s="78"/>
      <c r="V21" s="81"/>
      <c r="W21" s="78"/>
      <c r="X21" s="78"/>
    </row>
    <row r="22" spans="1:24" s="33" customFormat="1" ht="15.75" x14ac:dyDescent="0.25">
      <c r="A22" s="68"/>
      <c r="B22" s="69" t="str">
        <f>N21</f>
        <v>Dua Juta Tiga Ratus Dua Puluh  Ribu Rupiah</v>
      </c>
      <c r="C22" s="70"/>
      <c r="D22" s="71"/>
      <c r="E22" s="72"/>
      <c r="F22" s="72"/>
      <c r="G22" s="73"/>
      <c r="H22" s="74" t="s">
        <v>15</v>
      </c>
      <c r="I22" s="48">
        <f>ROUND(I21,-3)</f>
        <v>2320000</v>
      </c>
      <c r="V22" s="84"/>
    </row>
    <row r="23" spans="1:24" ht="15.75" x14ac:dyDescent="0.25">
      <c r="A23" s="2"/>
      <c r="B23" s="2"/>
      <c r="C23" s="2"/>
      <c r="D23" s="11"/>
      <c r="E23" s="2"/>
      <c r="F23" s="2"/>
      <c r="G23" s="2"/>
      <c r="H23" s="2"/>
      <c r="I23" s="3"/>
    </row>
    <row r="24" spans="1:24" ht="15.75" x14ac:dyDescent="0.25">
      <c r="A24" s="4"/>
      <c r="B24" s="4"/>
      <c r="C24" s="4"/>
      <c r="D24" s="20"/>
      <c r="E24" s="4"/>
      <c r="F24" s="4"/>
      <c r="G24" s="4"/>
      <c r="H24" s="99" t="s">
        <v>44</v>
      </c>
      <c r="I24" s="99"/>
    </row>
    <row r="25" spans="1:24" ht="15.75" x14ac:dyDescent="0.25">
      <c r="A25" s="99" t="s">
        <v>16</v>
      </c>
      <c r="B25" s="99"/>
      <c r="C25" s="99"/>
      <c r="D25" s="99" t="s">
        <v>36</v>
      </c>
      <c r="E25" s="99"/>
      <c r="F25" s="99"/>
      <c r="G25" s="4"/>
      <c r="H25" s="99" t="s">
        <v>17</v>
      </c>
      <c r="I25" s="99"/>
    </row>
    <row r="26" spans="1:24" ht="15.75" x14ac:dyDescent="0.25">
      <c r="A26" s="4"/>
      <c r="B26" s="4"/>
      <c r="C26" s="4"/>
      <c r="D26" s="20"/>
      <c r="E26" s="4"/>
      <c r="F26" s="4"/>
      <c r="G26" s="4"/>
      <c r="H26" s="4"/>
      <c r="I26" s="4"/>
    </row>
    <row r="27" spans="1:24" ht="15.75" x14ac:dyDescent="0.25">
      <c r="A27" s="4"/>
      <c r="B27" s="4"/>
      <c r="C27" s="4"/>
      <c r="D27" s="20"/>
      <c r="E27" s="4"/>
      <c r="F27" s="4"/>
      <c r="G27" s="4"/>
      <c r="H27" s="4"/>
      <c r="I27" s="4"/>
    </row>
    <row r="28" spans="1:24" ht="15.75" x14ac:dyDescent="0.25">
      <c r="A28" s="4"/>
      <c r="B28" s="4"/>
      <c r="C28" s="4"/>
      <c r="D28" s="20"/>
      <c r="E28" s="4"/>
      <c r="F28" s="4"/>
      <c r="G28" s="4"/>
      <c r="H28" s="4"/>
      <c r="I28" s="4"/>
    </row>
    <row r="29" spans="1:24" ht="15.75" x14ac:dyDescent="0.25">
      <c r="A29" s="100" t="s">
        <v>40</v>
      </c>
      <c r="B29" s="100"/>
      <c r="C29" s="100"/>
      <c r="D29" s="100" t="s">
        <v>26</v>
      </c>
      <c r="E29" s="100"/>
      <c r="F29" s="100"/>
      <c r="G29" s="4"/>
      <c r="H29" s="100" t="s">
        <v>25</v>
      </c>
      <c r="I29" s="100"/>
    </row>
    <row r="30" spans="1:24" ht="15.75" x14ac:dyDescent="0.25">
      <c r="A30" s="99" t="s">
        <v>24</v>
      </c>
      <c r="B30" s="99"/>
      <c r="C30" s="99"/>
      <c r="D30" s="99" t="s">
        <v>27</v>
      </c>
      <c r="E30" s="99"/>
      <c r="F30" s="99"/>
      <c r="G30" s="4"/>
      <c r="H30" s="99" t="s">
        <v>18</v>
      </c>
      <c r="I30" s="99"/>
    </row>
  </sheetData>
  <mergeCells count="22">
    <mergeCell ref="A30:C30"/>
    <mergeCell ref="D30:F30"/>
    <mergeCell ref="H30:I30"/>
    <mergeCell ref="H24:I24"/>
    <mergeCell ref="A25:C25"/>
    <mergeCell ref="D25:F25"/>
    <mergeCell ref="H25:I25"/>
    <mergeCell ref="A29:C29"/>
    <mergeCell ref="D29:F29"/>
    <mergeCell ref="H29:I29"/>
    <mergeCell ref="A6:A7"/>
    <mergeCell ref="B6:C7"/>
    <mergeCell ref="D6:D7"/>
    <mergeCell ref="E6:E7"/>
    <mergeCell ref="F6:F7"/>
    <mergeCell ref="B16:C16"/>
    <mergeCell ref="B17:C17"/>
    <mergeCell ref="B2:I2"/>
    <mergeCell ref="B3:I3"/>
    <mergeCell ref="B4:I4"/>
    <mergeCell ref="B12:C13"/>
    <mergeCell ref="B15:C15"/>
  </mergeCells>
  <printOptions horizontalCentered="1"/>
  <pageMargins left="0.43" right="0.63" top="0.82" bottom="0.55118110236220474" header="1.7716535433070868" footer="0.74803149606299213"/>
  <pageSetup paperSize="5" scale="74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S19" sqref="S19"/>
    </sheetView>
  </sheetViews>
  <sheetFormatPr defaultRowHeight="15" x14ac:dyDescent="0.25"/>
  <cols>
    <col min="1" max="3" width="8.42578125" style="22" customWidth="1"/>
    <col min="4" max="16384" width="9.140625" style="22"/>
  </cols>
  <sheetData/>
  <pageMargins left="0.41" right="0.70866141732283472" top="0.43307086614173229" bottom="0.49" header="0.31496062992125984" footer="0.31496062992125984"/>
  <pageSetup paperSize="9" scale="43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rab 2018</vt:lpstr>
      <vt:lpstr>AlDas 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Windows User</cp:lastModifiedBy>
  <cp:revision/>
  <cp:lastPrinted>2021-04-30T07:51:41Z</cp:lastPrinted>
  <dcterms:created xsi:type="dcterms:W3CDTF">2012-03-21T04:38:16Z</dcterms:created>
  <dcterms:modified xsi:type="dcterms:W3CDTF">2021-08-03T01:42:31Z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