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2018'!$A$2:$I$35</definedName>
  </definedNames>
  <calcPr calcId="125725"/>
</workbook>
</file>

<file path=xl/calcChain.xml><?xml version="1.0" encoding="utf-8"?>
<calcChain xmlns="http://schemas.openxmlformats.org/spreadsheetml/2006/main">
  <c r="V23" i="8"/>
  <c r="Z20"/>
  <c r="W22"/>
  <c r="D22"/>
  <c r="K14"/>
  <c r="H14"/>
  <c r="A14"/>
  <c r="A11"/>
  <c r="A12"/>
  <c r="K11"/>
  <c r="H11"/>
  <c r="S18" l="1"/>
  <c r="T18" s="1"/>
  <c r="U18" s="1"/>
  <c r="V18" s="1"/>
  <c r="W18" s="1"/>
  <c r="X18" s="1"/>
  <c r="R18"/>
  <c r="Q18"/>
  <c r="P18"/>
  <c r="D13" l="1"/>
  <c r="H13" s="1"/>
  <c r="D12"/>
  <c r="H12" s="1"/>
  <c r="A13"/>
  <c r="A15" s="1"/>
  <c r="A16" s="1"/>
  <c r="A17" s="1"/>
  <c r="K13"/>
  <c r="K12"/>
  <c r="D16"/>
  <c r="D15"/>
  <c r="A10"/>
  <c r="K10"/>
  <c r="H10"/>
  <c r="H22"/>
  <c r="H21"/>
  <c r="H9"/>
  <c r="I23" l="1"/>
  <c r="K19"/>
  <c r="K17"/>
  <c r="H17"/>
  <c r="H16"/>
  <c r="K15"/>
  <c r="H15"/>
  <c r="M9"/>
  <c r="I18" l="1"/>
  <c r="I24" s="1"/>
  <c r="I26" s="1"/>
  <c r="I27" s="1"/>
  <c r="N18" s="1"/>
  <c r="W19" l="1"/>
  <c r="U19"/>
  <c r="Q19"/>
  <c r="X19"/>
  <c r="V19"/>
  <c r="T19"/>
  <c r="R19"/>
  <c r="R20" s="1"/>
  <c r="R21" s="1"/>
  <c r="P19"/>
  <c r="P20" s="1"/>
  <c r="P21" s="1"/>
  <c r="S19"/>
  <c r="S20" l="1"/>
  <c r="S21" s="1"/>
  <c r="V20"/>
  <c r="V21" s="1"/>
  <c r="X20"/>
  <c r="X21" s="1"/>
  <c r="R23"/>
  <c r="R22"/>
  <c r="W20"/>
  <c r="W21" s="1"/>
  <c r="T20"/>
  <c r="T21" s="1"/>
  <c r="U20"/>
  <c r="U21" s="1"/>
  <c r="Q20"/>
  <c r="Q21" s="1"/>
  <c r="X23"/>
  <c r="X22" l="1"/>
  <c r="X24" s="1"/>
  <c r="R24"/>
  <c r="U22"/>
  <c r="U23"/>
  <c r="Q22"/>
  <c r="Q23"/>
  <c r="T22"/>
  <c r="T23"/>
  <c r="P22"/>
  <c r="P24" s="1"/>
  <c r="S22"/>
  <c r="S23"/>
  <c r="W23"/>
  <c r="V22"/>
  <c r="V24" l="1"/>
  <c r="W24"/>
  <c r="Q24"/>
  <c r="S24"/>
  <c r="T24"/>
  <c r="U24"/>
  <c r="N26" l="1"/>
  <c r="B27" s="1"/>
</calcChain>
</file>

<file path=xl/sharedStrings.xml><?xml version="1.0" encoding="utf-8"?>
<sst xmlns="http://schemas.openxmlformats.org/spreadsheetml/2006/main" count="67" uniqueCount="50">
  <si>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</si>
  <si>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</si>
  <si>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</si>
  <si>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</si>
  <si>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</si>
  <si>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</si>
  <si>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</si>
  <si>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</si>
  <si>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</si>
  <si>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</si>
  <si>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</si>
  <si>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</si>
  <si>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</si>
  <si>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</si>
  <si>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</si>
  <si>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</si>
  <si>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</si>
  <si>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</si>
  <si>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</si>
  <si>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</si>
  <si>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</si>
  <si>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</si>
  <si>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</si>
  <si>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</si>
  <si>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</si>
  <si>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</si>
  <si>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</si>
  <si>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</si>
  <si>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</si>
  <si>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</si>
  <si>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</si>
  <si>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</si>
  <si>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>Water Level Controller (WLC) Hannyoung FS-3</t>
  </si>
  <si>
    <t>Perakitan WLC, instalasi elektrikal</t>
  </si>
  <si>
    <t>Kabel NYYHY Eterna 3 x 1.5 mm (1 roll = 50m)</t>
  </si>
  <si>
    <t>roll</t>
  </si>
  <si>
    <t>Sensor WLC ESF-01</t>
  </si>
  <si>
    <t xml:space="preserve">Steker + Stop Kontak 1 lubang Uticon </t>
  </si>
  <si>
    <t>set</t>
  </si>
  <si>
    <t>Asesoris pemasangan (kabel ties, isolasi, fisher, paku klem kabel)</t>
  </si>
  <si>
    <t>Box MCB 6 Grup - Hager</t>
  </si>
  <si>
    <t>MCB Schneider 6 A</t>
  </si>
  <si>
    <t>Rupiah</t>
  </si>
  <si>
    <t>OTOMATISASI SUM PUMP</t>
  </si>
  <si>
    <t>Disetujui oleh :</t>
  </si>
  <si>
    <t>Kabel NYYHY Eterna 2 x 2.5 mm (1 roll = 50m)</t>
  </si>
  <si>
    <t>Medan,     Januari 2020</t>
  </si>
  <si>
    <t>Pompa Submersible Karcher SP-3 350 Watt</t>
  </si>
  <si>
    <t>LOKASI: BOOSTER GARU, TUASAN, SEI AGUL, MENARA DAN RUMAH SUSUN</t>
  </si>
  <si>
    <t>Ir. Risdom Rafiadi Siregar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</si>
</sst>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5395</xdr:row>
      <xdr:rowOff>9525</xdr:rowOff>
    </xdr:from>
    <xdr:to>
      <xdr:col>1</xdr:col>
      <xdr:colOff>593435</xdr:colOff>
      <xdr:row>5395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5484</xdr:row>
      <xdr:rowOff>161925</xdr:rowOff>
    </xdr:from>
    <xdr:to>
      <xdr:col>1</xdr:col>
      <xdr:colOff>541238</xdr:colOff>
      <xdr:row>5485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5539</xdr:row>
      <xdr:rowOff>0</xdr:rowOff>
    </xdr:from>
    <xdr:to>
      <xdr:col>1</xdr:col>
      <xdr:colOff>623534</xdr:colOff>
      <xdr:row>5539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5341</xdr:row>
      <xdr:rowOff>9525</xdr:rowOff>
    </xdr:from>
    <xdr:to>
      <xdr:col>1</xdr:col>
      <xdr:colOff>593435</xdr:colOff>
      <xdr:row>5341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5301</xdr:row>
      <xdr:rowOff>9525</xdr:rowOff>
    </xdr:from>
    <xdr:to>
      <xdr:col>1</xdr:col>
      <xdr:colOff>593435</xdr:colOff>
      <xdr:row>5301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5580</xdr:row>
      <xdr:rowOff>0</xdr:rowOff>
    </xdr:from>
    <xdr:to>
      <xdr:col>1</xdr:col>
      <xdr:colOff>474563</xdr:colOff>
      <xdr:row>5580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1088</xdr:row>
      <xdr:rowOff>180975</xdr:rowOff>
    </xdr:from>
    <xdr:to>
      <xdr:col>1</xdr:col>
      <xdr:colOff>4476750</xdr:colOff>
      <xdr:row>1091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1124</xdr:row>
      <xdr:rowOff>180975</xdr:rowOff>
    </xdr:from>
    <xdr:to>
      <xdr:col>1</xdr:col>
      <xdr:colOff>4476750</xdr:colOff>
      <xdr:row>1127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1196</xdr:row>
      <xdr:rowOff>180975</xdr:rowOff>
    </xdr:from>
    <xdr:to>
      <xdr:col>1</xdr:col>
      <xdr:colOff>4476750</xdr:colOff>
      <xdr:row>1199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1160</xdr:row>
      <xdr:rowOff>180975</xdr:rowOff>
    </xdr:from>
    <xdr:to>
      <xdr:col>1</xdr:col>
      <xdr:colOff>4476750</xdr:colOff>
      <xdr:row>1163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1235</xdr:row>
      <xdr:rowOff>72118</xdr:rowOff>
    </xdr:from>
    <xdr:to>
      <xdr:col>1</xdr:col>
      <xdr:colOff>3333751</xdr:colOff>
      <xdr:row>1236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5"/>
  <sheetViews>
    <sheetView tabSelected="1" zoomScale="70" zoomScaleNormal="70" workbookViewId="0">
      <selection activeCell="V24" sqref="V2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98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2" ht="33.75">
      <c r="A2" s="5"/>
      <c r="B2" s="91" t="s">
        <v>20</v>
      </c>
      <c r="C2" s="91"/>
      <c r="D2" s="91"/>
      <c r="E2" s="91"/>
      <c r="F2" s="91"/>
      <c r="G2" s="91"/>
      <c r="H2" s="91"/>
      <c r="I2" s="91"/>
    </row>
    <row r="3" spans="1:22" ht="24.75" customHeight="1">
      <c r="A3" s="5"/>
      <c r="B3" s="92" t="s">
        <v>43</v>
      </c>
      <c r="C3" s="92"/>
      <c r="D3" s="92"/>
      <c r="E3" s="92"/>
      <c r="F3" s="92"/>
      <c r="G3" s="92"/>
      <c r="H3" s="92"/>
      <c r="I3" s="92"/>
    </row>
    <row r="4" spans="1:22" ht="26.25">
      <c r="A4" s="12"/>
      <c r="B4" s="93" t="s">
        <v>48</v>
      </c>
      <c r="C4" s="93"/>
      <c r="D4" s="93"/>
      <c r="E4" s="93"/>
      <c r="F4" s="93"/>
      <c r="G4" s="93"/>
      <c r="H4" s="93"/>
      <c r="I4" s="93"/>
    </row>
    <row r="5" spans="1:22" ht="15.75">
      <c r="A5" s="21"/>
      <c r="B5" s="21"/>
      <c r="C5" s="21"/>
      <c r="D5" s="21"/>
      <c r="E5" s="21"/>
      <c r="F5" s="21"/>
      <c r="G5" s="21"/>
      <c r="H5" s="21"/>
      <c r="I5" s="21"/>
    </row>
    <row r="6" spans="1:22" ht="15.7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6" t="s">
        <v>5</v>
      </c>
      <c r="H6" s="6" t="s">
        <v>6</v>
      </c>
      <c r="I6" s="6" t="s">
        <v>7</v>
      </c>
    </row>
    <row r="7" spans="1:22" ht="15.75">
      <c r="A7" s="84"/>
      <c r="B7" s="87"/>
      <c r="C7" s="88"/>
      <c r="D7" s="84"/>
      <c r="E7" s="84"/>
      <c r="F7" s="84"/>
      <c r="G7" s="7" t="s">
        <v>8</v>
      </c>
      <c r="H7" s="7" t="s">
        <v>8</v>
      </c>
      <c r="I7" s="7" t="s">
        <v>8</v>
      </c>
    </row>
    <row r="8" spans="1:22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2" s="27" customFormat="1" ht="18.75" customHeight="1">
      <c r="A9" s="23">
        <v>1</v>
      </c>
      <c r="B9" s="94" t="s">
        <v>32</v>
      </c>
      <c r="C9" s="90"/>
      <c r="D9" s="24">
        <v>5</v>
      </c>
      <c r="E9" s="23" t="s">
        <v>21</v>
      </c>
      <c r="F9" s="23" t="s">
        <v>10</v>
      </c>
      <c r="G9" s="25">
        <v>200000</v>
      </c>
      <c r="H9" s="25">
        <f>+G9*D9</f>
        <v>1000000</v>
      </c>
      <c r="I9" s="26"/>
      <c r="M9" s="27">
        <f>280000/6</f>
        <v>46666.666666666664</v>
      </c>
      <c r="V9" s="99"/>
    </row>
    <row r="10" spans="1:22" s="33" customFormat="1" ht="15.75">
      <c r="A10" s="23">
        <f>+A9+1</f>
        <v>2</v>
      </c>
      <c r="B10" s="29" t="s">
        <v>34</v>
      </c>
      <c r="C10" s="18"/>
      <c r="D10" s="30">
        <v>1</v>
      </c>
      <c r="E10" s="28" t="s">
        <v>35</v>
      </c>
      <c r="F10" s="28" t="s">
        <v>10</v>
      </c>
      <c r="G10" s="31">
        <v>450000</v>
      </c>
      <c r="H10" s="31">
        <f t="shared" ref="H10:H13" si="0">+G10*D10</f>
        <v>450000</v>
      </c>
      <c r="I10" s="32"/>
      <c r="K10" s="33">
        <f>24*3*2</f>
        <v>144</v>
      </c>
      <c r="V10" s="100"/>
    </row>
    <row r="11" spans="1:22" s="33" customFormat="1" ht="15.75">
      <c r="A11" s="23">
        <f t="shared" ref="A11:A12" si="1">+A10+1</f>
        <v>3</v>
      </c>
      <c r="B11" s="29" t="s">
        <v>45</v>
      </c>
      <c r="C11" s="18"/>
      <c r="D11" s="30">
        <v>2</v>
      </c>
      <c r="E11" s="28" t="s">
        <v>35</v>
      </c>
      <c r="F11" s="28" t="s">
        <v>10</v>
      </c>
      <c r="G11" s="31">
        <v>650000</v>
      </c>
      <c r="H11" s="31">
        <f t="shared" ref="H11" si="2">+G11*D11</f>
        <v>1300000</v>
      </c>
      <c r="I11" s="32"/>
      <c r="K11" s="33">
        <f>24*3*2</f>
        <v>144</v>
      </c>
      <c r="V11" s="100"/>
    </row>
    <row r="12" spans="1:22" s="33" customFormat="1" ht="15.75">
      <c r="A12" s="23">
        <f t="shared" si="1"/>
        <v>4</v>
      </c>
      <c r="B12" s="29" t="s">
        <v>36</v>
      </c>
      <c r="C12" s="18"/>
      <c r="D12" s="30">
        <f>+D9</f>
        <v>5</v>
      </c>
      <c r="E12" s="28" t="s">
        <v>21</v>
      </c>
      <c r="F12" s="28" t="s">
        <v>10</v>
      </c>
      <c r="G12" s="31">
        <v>50000</v>
      </c>
      <c r="H12" s="31">
        <f t="shared" si="0"/>
        <v>250000</v>
      </c>
      <c r="I12" s="32"/>
      <c r="K12" s="33">
        <f t="shared" ref="K12:K14" si="3">24*3*2</f>
        <v>144</v>
      </c>
      <c r="V12" s="100"/>
    </row>
    <row r="13" spans="1:22" s="33" customFormat="1" ht="15.75">
      <c r="A13" s="23">
        <f t="shared" ref="A13:A14" si="4">+A12+1</f>
        <v>5</v>
      </c>
      <c r="B13" s="29" t="s">
        <v>40</v>
      </c>
      <c r="C13" s="18"/>
      <c r="D13" s="30">
        <f>+D9</f>
        <v>5</v>
      </c>
      <c r="E13" s="28" t="s">
        <v>21</v>
      </c>
      <c r="F13" s="28" t="s">
        <v>10</v>
      </c>
      <c r="G13" s="31">
        <v>140000</v>
      </c>
      <c r="H13" s="31">
        <f t="shared" si="0"/>
        <v>700000</v>
      </c>
      <c r="I13" s="32"/>
      <c r="K13" s="33">
        <f t="shared" si="3"/>
        <v>144</v>
      </c>
      <c r="V13" s="100"/>
    </row>
    <row r="14" spans="1:22" s="33" customFormat="1" ht="15.75">
      <c r="A14" s="23">
        <f t="shared" si="4"/>
        <v>6</v>
      </c>
      <c r="B14" s="29" t="s">
        <v>47</v>
      </c>
      <c r="C14" s="18"/>
      <c r="D14" s="30">
        <v>3</v>
      </c>
      <c r="E14" s="28" t="s">
        <v>21</v>
      </c>
      <c r="F14" s="28" t="s">
        <v>10</v>
      </c>
      <c r="G14" s="31">
        <v>1600000</v>
      </c>
      <c r="H14" s="31">
        <f t="shared" ref="H14" si="5">+G14*D14</f>
        <v>4800000</v>
      </c>
      <c r="I14" s="32"/>
      <c r="K14" s="33">
        <f t="shared" si="3"/>
        <v>144</v>
      </c>
      <c r="V14" s="100"/>
    </row>
    <row r="15" spans="1:22" s="33" customFormat="1" ht="15.75">
      <c r="A15" s="23">
        <f>+A13+1</f>
        <v>6</v>
      </c>
      <c r="B15" s="29" t="s">
        <v>41</v>
      </c>
      <c r="C15" s="18"/>
      <c r="D15" s="30">
        <f>+D9</f>
        <v>5</v>
      </c>
      <c r="E15" s="28" t="s">
        <v>21</v>
      </c>
      <c r="F15" s="28" t="s">
        <v>10</v>
      </c>
      <c r="G15" s="31">
        <v>60000</v>
      </c>
      <c r="H15" s="31">
        <f t="shared" ref="H15" si="6">+G15*D15</f>
        <v>300000</v>
      </c>
      <c r="I15" s="32"/>
      <c r="K15" s="33">
        <f>24*3*2</f>
        <v>144</v>
      </c>
      <c r="V15" s="100"/>
    </row>
    <row r="16" spans="1:22" s="33" customFormat="1" ht="15.75">
      <c r="A16" s="23">
        <f t="shared" ref="A16:A17" si="7">+A15+1</f>
        <v>7</v>
      </c>
      <c r="B16" s="29" t="s">
        <v>37</v>
      </c>
      <c r="C16" s="18"/>
      <c r="D16" s="30">
        <f>+D9</f>
        <v>5</v>
      </c>
      <c r="E16" s="28" t="s">
        <v>38</v>
      </c>
      <c r="F16" s="28" t="s">
        <v>10</v>
      </c>
      <c r="G16" s="31">
        <v>20000</v>
      </c>
      <c r="H16" s="31">
        <f>G16*D16</f>
        <v>100000</v>
      </c>
      <c r="I16" s="32"/>
      <c r="V16" s="100"/>
    </row>
    <row r="17" spans="1:26" s="27" customFormat="1" ht="18" customHeight="1">
      <c r="A17" s="23">
        <f t="shared" si="7"/>
        <v>8</v>
      </c>
      <c r="B17" s="94" t="s">
        <v>39</v>
      </c>
      <c r="C17" s="90"/>
      <c r="D17" s="24">
        <v>1</v>
      </c>
      <c r="E17" s="23" t="s">
        <v>19</v>
      </c>
      <c r="F17" s="23" t="s">
        <v>10</v>
      </c>
      <c r="G17" s="25">
        <v>200000</v>
      </c>
      <c r="H17" s="25">
        <f t="shared" ref="H17" si="8">+G17*D17</f>
        <v>200000</v>
      </c>
      <c r="I17" s="26"/>
      <c r="K17" s="27">
        <f>24*3*2</f>
        <v>144</v>
      </c>
      <c r="V17" s="99"/>
    </row>
    <row r="18" spans="1:26" s="33" customFormat="1" ht="15.75">
      <c r="A18" s="34"/>
      <c r="B18" s="95"/>
      <c r="C18" s="96"/>
      <c r="D18" s="35"/>
      <c r="E18" s="28"/>
      <c r="F18" s="28"/>
      <c r="G18" s="36"/>
      <c r="H18" s="37"/>
      <c r="I18" s="38">
        <f>SUM(H9:H18)</f>
        <v>9100000</v>
      </c>
      <c r="N18" s="77">
        <f>I27</f>
        <v>10200000</v>
      </c>
      <c r="O18" s="78">
        <v>1</v>
      </c>
      <c r="P18" s="78">
        <f>+O18*10</f>
        <v>10</v>
      </c>
      <c r="Q18" s="78">
        <f t="shared" ref="Q18:X18" si="9">+P18*10</f>
        <v>100</v>
      </c>
      <c r="R18" s="78">
        <f t="shared" si="9"/>
        <v>1000</v>
      </c>
      <c r="S18" s="78">
        <f t="shared" si="9"/>
        <v>10000</v>
      </c>
      <c r="T18" s="78">
        <f t="shared" si="9"/>
        <v>100000</v>
      </c>
      <c r="U18" s="78">
        <f t="shared" si="9"/>
        <v>1000000</v>
      </c>
      <c r="V18" s="97">
        <f t="shared" si="9"/>
        <v>10000000</v>
      </c>
      <c r="W18" s="97">
        <f t="shared" si="9"/>
        <v>100000000</v>
      </c>
      <c r="X18" s="78">
        <f t="shared" si="9"/>
        <v>1000000000</v>
      </c>
    </row>
    <row r="19" spans="1:26" s="33" customFormat="1" ht="15.75">
      <c r="A19" s="39" t="s">
        <v>11</v>
      </c>
      <c r="B19" s="40" t="s">
        <v>12</v>
      </c>
      <c r="C19" s="19"/>
      <c r="D19" s="41"/>
      <c r="E19" s="42"/>
      <c r="F19" s="42"/>
      <c r="G19" s="43"/>
      <c r="H19" s="36"/>
      <c r="I19" s="44"/>
      <c r="K19" s="33">
        <f>21*3*2</f>
        <v>126</v>
      </c>
      <c r="N19" s="79" t="s">
        <v>42</v>
      </c>
      <c r="O19" s="78">
        <v>0</v>
      </c>
      <c r="P19" s="80">
        <f>MOD(N18,P18)</f>
        <v>0</v>
      </c>
      <c r="Q19" s="80">
        <f>MOD(N18,Q18)</f>
        <v>0</v>
      </c>
      <c r="R19" s="80">
        <f>MOD(N18,R18)</f>
        <v>0</v>
      </c>
      <c r="S19" s="80">
        <f>MOD(N18,S18)</f>
        <v>0</v>
      </c>
      <c r="T19" s="80">
        <f>MOD(N18,T18)</f>
        <v>0</v>
      </c>
      <c r="U19" s="80">
        <f>MOD(N18,U18)</f>
        <v>200000</v>
      </c>
      <c r="V19" s="97">
        <f>MOD(N18,V18)</f>
        <v>200000</v>
      </c>
      <c r="W19" s="80">
        <f>MOD(N18,W18)</f>
        <v>10200000</v>
      </c>
      <c r="X19" s="80">
        <f>MOD(N18,X18)</f>
        <v>10200000</v>
      </c>
    </row>
    <row r="20" spans="1:26" s="33" customFormat="1" ht="15.75" customHeight="1">
      <c r="A20" s="45">
        <v>1</v>
      </c>
      <c r="B20" s="94" t="s">
        <v>33</v>
      </c>
      <c r="C20" s="90"/>
      <c r="D20" s="30"/>
      <c r="E20" s="28"/>
      <c r="F20" s="28"/>
      <c r="G20" s="46"/>
      <c r="H20" s="46"/>
      <c r="I20" s="47"/>
      <c r="N20" s="78"/>
      <c r="O20" s="78"/>
      <c r="P20" s="78">
        <f t="shared" ref="P20:U20" si="10">+P19-O19</f>
        <v>0</v>
      </c>
      <c r="Q20" s="78">
        <f t="shared" si="10"/>
        <v>0</v>
      </c>
      <c r="R20" s="78">
        <f t="shared" si="10"/>
        <v>0</v>
      </c>
      <c r="S20" s="78">
        <f t="shared" si="10"/>
        <v>0</v>
      </c>
      <c r="T20" s="78">
        <f t="shared" si="10"/>
        <v>0</v>
      </c>
      <c r="U20" s="78">
        <f t="shared" si="10"/>
        <v>200000</v>
      </c>
      <c r="V20" s="97">
        <f>+V19-U19</f>
        <v>0</v>
      </c>
      <c r="W20" s="78">
        <f t="shared" ref="W20:X20" si="11">+W19-V19</f>
        <v>10000000</v>
      </c>
      <c r="X20" s="78">
        <f t="shared" si="11"/>
        <v>0</v>
      </c>
      <c r="Z20" s="33">
        <f>SUM(V21:X21)</f>
        <v>1</v>
      </c>
    </row>
    <row r="21" spans="1:26" s="33" customFormat="1" ht="15.75" customHeight="1">
      <c r="A21" s="45"/>
      <c r="B21" s="89" t="s">
        <v>29</v>
      </c>
      <c r="C21" s="90"/>
      <c r="D21" s="30">
        <v>5</v>
      </c>
      <c r="E21" s="28" t="s">
        <v>31</v>
      </c>
      <c r="F21" s="28" t="s">
        <v>28</v>
      </c>
      <c r="G21" s="46">
        <v>120000</v>
      </c>
      <c r="H21" s="46">
        <f>G21*D21</f>
        <v>600000</v>
      </c>
      <c r="I21" s="47"/>
      <c r="N21" s="78"/>
      <c r="O21" s="78"/>
      <c r="P21" s="78">
        <f t="shared" ref="P21:U21" si="12">+P20*10/P18</f>
        <v>0</v>
      </c>
      <c r="Q21" s="78">
        <f t="shared" si="12"/>
        <v>0</v>
      </c>
      <c r="R21" s="78">
        <f t="shared" si="12"/>
        <v>0</v>
      </c>
      <c r="S21" s="78">
        <f t="shared" si="12"/>
        <v>0</v>
      </c>
      <c r="T21" s="78">
        <f t="shared" si="12"/>
        <v>0</v>
      </c>
      <c r="U21" s="78">
        <f t="shared" si="12"/>
        <v>2</v>
      </c>
      <c r="V21" s="97">
        <f>+V20*10/V18</f>
        <v>0</v>
      </c>
      <c r="W21" s="78">
        <f t="shared" ref="W21:X21" si="13">+W20*10/W18</f>
        <v>1</v>
      </c>
      <c r="X21" s="78">
        <f t="shared" si="13"/>
        <v>0</v>
      </c>
    </row>
    <row r="22" spans="1:26" s="33" customFormat="1" ht="15.75" customHeight="1">
      <c r="A22" s="45"/>
      <c r="B22" s="89" t="s">
        <v>30</v>
      </c>
      <c r="C22" s="90"/>
      <c r="D22" s="30">
        <f>+D21</f>
        <v>5</v>
      </c>
      <c r="E22" s="28" t="s">
        <v>31</v>
      </c>
      <c r="F22" s="28" t="s">
        <v>28</v>
      </c>
      <c r="G22" s="46">
        <v>100000</v>
      </c>
      <c r="H22" s="46">
        <f>G22*D22</f>
        <v>500000</v>
      </c>
      <c r="I22" s="47"/>
      <c r="N22" s="78"/>
      <c r="O22" s="78"/>
      <c r="P22" s="78" t="str">
        <f>IF(AND(P21&gt;0,Q21&lt;&gt;1),CHOOSE(P21,"satu","dua","tiga","empat","lima","enam","tujuh","delapan","sembilan"),"")</f>
        <v/>
      </c>
      <c r="Q22" s="78" t="str">
        <f>IF(Q21&gt;0,CHOOSE(Q21,CHOOSE(P21+1,"se","se","dua","tiga","empat","lima","enam","tujuh","delapan","sembilan"),"dua","tiga","empat","lima","enam","tujuh","delapan","sembilan"),"")</f>
        <v/>
      </c>
      <c r="R22" s="78" t="str">
        <f>IF(R21&gt;0,CHOOSE(R21,"se","dua","tiga","empat","lima","enam","tujuh","delapan","sembilan"),"")</f>
        <v/>
      </c>
      <c r="S22" s="78" t="str">
        <f>IF(AND(S21&gt;0,T21&lt;&gt;1),CHOOSE(S21,"satu","dua","tiga","empat","lima","enam","tujuh","delapan","sembilan"),"")</f>
        <v/>
      </c>
      <c r="T22" s="78" t="str">
        <f>IF(T21&gt;0,CHOOSE(T21,CHOOSE(S21+1,"se","se","dua","tiga","empat","lima","enam","tujuh","delapan","sembilan"),"dua","tiga","empat","lima","enam","tujuh","delapan","sembilan"),"")</f>
        <v/>
      </c>
      <c r="U22" s="78" t="str">
        <f>IF(U21&gt;0,CHOOSE(U21,"se","dua","tiga","empat","lima","enam","tujuh","delapan","sembilan"),"")</f>
        <v>dua</v>
      </c>
      <c r="V22" s="97" t="str">
        <f>IF(AND(V21&gt;0,W21&lt;&gt;1),CHOOSE(V21,"satu","dua","tiga","empat","lima","enam","tujuh","delapan","sembilan"),"")</f>
        <v/>
      </c>
      <c r="W22" s="78" t="str">
        <f>IF(W21&gt;0,CHOOSE(W21,CHOOSE(V21+1,"se","se","dua","tiga","empat","lima","enam","tujuh","delapan","sembilan"),"dua","tiga","empat","lima","enam","tujuh","delapan","sembilan"),"")</f>
        <v>se</v>
      </c>
      <c r="X22" s="78" t="str">
        <f>IF(X21&gt;0,CHOOSE(X21,"se","dua","tiga","empat","lima","enam","tujuh","delapan","sembilan"),"")</f>
        <v/>
      </c>
    </row>
    <row r="23" spans="1:26" s="33" customFormat="1" ht="15.75">
      <c r="A23" s="45"/>
      <c r="B23" s="75"/>
      <c r="C23" s="76"/>
      <c r="D23" s="31"/>
      <c r="E23" s="28"/>
      <c r="F23" s="28"/>
      <c r="G23" s="46"/>
      <c r="H23" s="46"/>
      <c r="I23" s="48">
        <f>SUM(H21:H22)</f>
        <v>1100000</v>
      </c>
      <c r="N23" s="78"/>
      <c r="O23" s="78"/>
      <c r="P23" s="78"/>
      <c r="Q23" s="78" t="str">
        <f>IF(Q21&gt;0,IF(AND(Q21=1,P21&gt;0)," belas "," puluh "),"")</f>
        <v/>
      </c>
      <c r="R23" s="78" t="str">
        <f>IF(R21&gt;0," ratus ","")</f>
        <v/>
      </c>
      <c r="S23" s="78" t="str">
        <f>IF(SUM(S21,U21)&gt;0," ribu ","")</f>
        <v xml:space="preserve"> ribu </v>
      </c>
      <c r="T23" s="78" t="str">
        <f>IF(T21&gt;0,IF(AND(T21=1,S21&gt;0)," belas "," puluh "),"")</f>
        <v/>
      </c>
      <c r="U23" s="78" t="str">
        <f>IF(U21&gt;0," ratus ","")</f>
        <v xml:space="preserve"> ratus </v>
      </c>
      <c r="V23" s="97" t="str">
        <f>IF(SUM(V21:X21)&gt;0," juta ","")</f>
        <v xml:space="preserve"> juta </v>
      </c>
      <c r="W23" s="78" t="str">
        <f>IF(W21&gt;0,IF(AND(W21=1,V21&gt;0)," belas "," puluh "),"")</f>
        <v xml:space="preserve"> puluh </v>
      </c>
      <c r="X23" s="78" t="str">
        <f>IF(X21&gt;0," ratus ","")</f>
        <v/>
      </c>
    </row>
    <row r="24" spans="1:26" s="33" customFormat="1" ht="15.75">
      <c r="A24" s="49"/>
      <c r="B24" s="50"/>
      <c r="C24" s="50"/>
      <c r="D24" s="51"/>
      <c r="E24" s="52"/>
      <c r="F24" s="53"/>
      <c r="G24" s="53" t="s">
        <v>13</v>
      </c>
      <c r="H24" s="54"/>
      <c r="I24" s="55">
        <f>I18+I23</f>
        <v>10200000</v>
      </c>
      <c r="N24" s="78"/>
      <c r="O24" s="78"/>
      <c r="P24" s="78" t="str">
        <f>CONCATENATE(P22,P17)</f>
        <v/>
      </c>
      <c r="Q24" s="78" t="str">
        <f t="shared" ref="Q24:X24" si="14">CONCATENATE(Q22,Q23)</f>
        <v/>
      </c>
      <c r="R24" s="78" t="str">
        <f t="shared" si="14"/>
        <v/>
      </c>
      <c r="S24" s="78" t="str">
        <f t="shared" si="14"/>
        <v xml:space="preserve"> ribu </v>
      </c>
      <c r="T24" s="78" t="str">
        <f t="shared" si="14"/>
        <v/>
      </c>
      <c r="U24" s="78" t="str">
        <f t="shared" si="14"/>
        <v xml:space="preserve">dua ratus </v>
      </c>
      <c r="V24" s="97" t="str">
        <f t="shared" si="14"/>
        <v xml:space="preserve"> juta </v>
      </c>
      <c r="W24" s="78" t="str">
        <f t="shared" si="14"/>
        <v xml:space="preserve">se puluh </v>
      </c>
      <c r="X24" s="78" t="str">
        <f t="shared" si="14"/>
        <v/>
      </c>
    </row>
    <row r="25" spans="1:26" s="33" customFormat="1" ht="15.75">
      <c r="A25" s="17"/>
      <c r="B25" s="56"/>
      <c r="C25" s="56"/>
      <c r="D25" s="57"/>
      <c r="E25" s="57"/>
      <c r="F25" s="58"/>
      <c r="G25" s="59"/>
      <c r="H25" s="60"/>
      <c r="I25" s="61"/>
      <c r="N25" s="78"/>
      <c r="O25" s="78"/>
      <c r="P25" s="78"/>
      <c r="Q25" s="78"/>
      <c r="R25" s="78"/>
      <c r="S25" s="78"/>
      <c r="T25" s="78"/>
      <c r="U25" s="78"/>
      <c r="V25" s="97"/>
      <c r="W25" s="78"/>
      <c r="X25" s="78"/>
    </row>
    <row r="26" spans="1:26" s="33" customFormat="1" ht="15.75">
      <c r="A26" s="62"/>
      <c r="B26" s="63" t="s">
        <v>23</v>
      </c>
      <c r="C26" s="63"/>
      <c r="D26" s="64"/>
      <c r="E26" s="63"/>
      <c r="F26" s="63"/>
      <c r="G26" s="65"/>
      <c r="H26" s="66" t="s">
        <v>14</v>
      </c>
      <c r="I26" s="67">
        <f>I24</f>
        <v>10200000</v>
      </c>
      <c r="N26" s="79" t="str">
        <f>PROPER(CONCATENATE(X24,W24,V24,U24,T24,S24,R24,Q24,P24,N19))</f>
        <v>Se Puluh  Juta Dua Ratus  Ribu Rupiah</v>
      </c>
      <c r="O26" s="78"/>
      <c r="P26" s="78"/>
      <c r="Q26" s="78"/>
      <c r="R26" s="78"/>
      <c r="S26" s="78"/>
      <c r="T26" s="78"/>
      <c r="U26" s="78"/>
      <c r="V26" s="97"/>
      <c r="W26" s="78"/>
      <c r="X26" s="78"/>
    </row>
    <row r="27" spans="1:26" s="33" customFormat="1" ht="15.75">
      <c r="A27" s="68"/>
      <c r="B27" s="69" t="str">
        <f>N26</f>
        <v>Se Puluh  Juta Dua Ratus  Ribu Rupiah</v>
      </c>
      <c r="C27" s="70"/>
      <c r="D27" s="71"/>
      <c r="E27" s="72"/>
      <c r="F27" s="72"/>
      <c r="G27" s="73"/>
      <c r="H27" s="74" t="s">
        <v>15</v>
      </c>
      <c r="I27" s="48">
        <f>ROUND(I26,-3)</f>
        <v>10200000</v>
      </c>
      <c r="V27" s="100"/>
    </row>
    <row r="28" spans="1:26" ht="15.75">
      <c r="A28" s="2"/>
      <c r="B28" s="2"/>
      <c r="C28" s="2"/>
      <c r="D28" s="11"/>
      <c r="E28" s="2"/>
      <c r="F28" s="2"/>
      <c r="G28" s="2"/>
      <c r="H28" s="2"/>
      <c r="I28" s="3"/>
    </row>
    <row r="29" spans="1:26" ht="15.75">
      <c r="A29" s="4"/>
      <c r="B29" s="4"/>
      <c r="C29" s="4"/>
      <c r="D29" s="20"/>
      <c r="E29" s="4"/>
      <c r="F29" s="4"/>
      <c r="G29" s="4"/>
      <c r="H29" s="81" t="s">
        <v>46</v>
      </c>
      <c r="I29" s="81"/>
    </row>
    <row r="30" spans="1:26" ht="15.75">
      <c r="A30" s="81" t="s">
        <v>16</v>
      </c>
      <c r="B30" s="81"/>
      <c r="C30" s="81"/>
      <c r="D30" s="81" t="s">
        <v>44</v>
      </c>
      <c r="E30" s="81"/>
      <c r="F30" s="81"/>
      <c r="G30" s="4"/>
      <c r="H30" s="81" t="s">
        <v>17</v>
      </c>
      <c r="I30" s="81"/>
    </row>
    <row r="31" spans="1:26" ht="15.75">
      <c r="A31" s="4"/>
      <c r="B31" s="4"/>
      <c r="C31" s="4"/>
      <c r="D31" s="20"/>
      <c r="E31" s="4"/>
      <c r="F31" s="4"/>
      <c r="G31" s="4"/>
      <c r="H31" s="4"/>
      <c r="I31" s="4"/>
    </row>
    <row r="32" spans="1:26" ht="15.75">
      <c r="A32" s="4"/>
      <c r="B32" s="4"/>
      <c r="C32" s="4"/>
      <c r="D32" s="20"/>
      <c r="E32" s="4"/>
      <c r="F32" s="4"/>
      <c r="G32" s="4"/>
      <c r="H32" s="4"/>
      <c r="I32" s="4"/>
    </row>
    <row r="33" spans="1:9" ht="15.75">
      <c r="A33" s="4"/>
      <c r="B33" s="4"/>
      <c r="C33" s="4"/>
      <c r="D33" s="20"/>
      <c r="E33" s="4"/>
      <c r="F33" s="4"/>
      <c r="G33" s="4"/>
      <c r="H33" s="4"/>
      <c r="I33" s="4"/>
    </row>
    <row r="34" spans="1:9" ht="15.75">
      <c r="A34" s="82" t="s">
        <v>49</v>
      </c>
      <c r="B34" s="82"/>
      <c r="C34" s="82"/>
      <c r="D34" s="82" t="s">
        <v>26</v>
      </c>
      <c r="E34" s="82"/>
      <c r="F34" s="82"/>
      <c r="G34" s="4"/>
      <c r="H34" s="82" t="s">
        <v>25</v>
      </c>
      <c r="I34" s="82"/>
    </row>
    <row r="35" spans="1:9" ht="15.75">
      <c r="A35" s="81" t="s">
        <v>24</v>
      </c>
      <c r="B35" s="81"/>
      <c r="C35" s="81"/>
      <c r="D35" s="81" t="s">
        <v>27</v>
      </c>
      <c r="E35" s="81"/>
      <c r="F35" s="81"/>
      <c r="G35" s="4"/>
      <c r="H35" s="81" t="s">
        <v>18</v>
      </c>
      <c r="I35" s="81"/>
    </row>
  </sheetData>
  <mergeCells count="23">
    <mergeCell ref="B21:C21"/>
    <mergeCell ref="B22:C22"/>
    <mergeCell ref="B2:I2"/>
    <mergeCell ref="B3:I3"/>
    <mergeCell ref="B4:I4"/>
    <mergeCell ref="B9:C9"/>
    <mergeCell ref="B17:C18"/>
    <mergeCell ref="B20:C20"/>
    <mergeCell ref="A6:A7"/>
    <mergeCell ref="B6:C7"/>
    <mergeCell ref="D6:D7"/>
    <mergeCell ref="E6:E7"/>
    <mergeCell ref="F6:F7"/>
    <mergeCell ref="A35:C35"/>
    <mergeCell ref="D35:F35"/>
    <mergeCell ref="H35:I35"/>
    <mergeCell ref="H29:I29"/>
    <mergeCell ref="A30:C30"/>
    <mergeCell ref="D30:F30"/>
    <mergeCell ref="H30:I30"/>
    <mergeCell ref="A34:C34"/>
    <mergeCell ref="D34:F34"/>
    <mergeCell ref="H34:I34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2019-11-12T08:16:36Z</cp:lastPrinted>
  <dcterms:created xsi:type="dcterms:W3CDTF">2012-03-21T04:38:16Z</dcterms:created>
  <dcterms:modified xsi:type="dcterms:W3CDTF">2020-01-30T04:07:19Z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