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660" windowHeight="4710"/>
  </bookViews>
  <sheets>
    <sheet name="rab 2012" sheetId="1" r:id="rId1"/>
    <sheet name="BreakDown" sheetId="4" r:id="rId2"/>
    <sheet name="Scudel" sheetId="3" r:id="rId3"/>
  </sheets>
  <externalReferences>
    <externalReference r:id="rId4"/>
  </externalReferences>
  <definedNames>
    <definedName name="_xlnm.Print_Area" localSheetId="1">BreakDown!$A$1:$I$37</definedName>
    <definedName name="_xlnm.Print_Area" localSheetId="0">'rab 2012'!$A$1:$H$25</definedName>
  </definedNames>
  <calcPr calcId="125725"/>
</workbook>
</file>

<file path=xl/calcChain.xml><?xml version="1.0" encoding="utf-8"?>
<calcChain xmlns="http://schemas.openxmlformats.org/spreadsheetml/2006/main">
  <c r="F12" i="1"/>
  <c r="E15" i="4"/>
  <c r="E33"/>
  <c r="E29"/>
  <c r="E26"/>
  <c r="E11"/>
  <c r="E923" l="1"/>
  <c r="E924" s="1"/>
  <c r="E925" s="1"/>
  <c r="E920"/>
  <c r="E917"/>
  <c r="E914"/>
  <c r="G868"/>
  <c r="G890"/>
  <c r="H890"/>
  <c r="I892"/>
  <c r="H898"/>
  <c r="D895"/>
  <c r="H895" s="1"/>
  <c r="D873"/>
  <c r="H873" s="1"/>
  <c r="I878" s="1"/>
  <c r="I879" s="1"/>
  <c r="I881" s="1"/>
  <c r="H876"/>
  <c r="H899"/>
  <c r="D897"/>
  <c r="H897" s="1"/>
  <c r="H891"/>
  <c r="L877"/>
  <c r="D847"/>
  <c r="D850"/>
  <c r="D848"/>
  <c r="D849"/>
  <c r="H852"/>
  <c r="K852"/>
  <c r="K847"/>
  <c r="H843"/>
  <c r="L867"/>
  <c r="H877"/>
  <c r="D875"/>
  <c r="H875"/>
  <c r="H869"/>
  <c r="H868"/>
  <c r="I870" s="1"/>
  <c r="H851"/>
  <c r="I853"/>
  <c r="H842"/>
  <c r="H841"/>
  <c r="H823"/>
  <c r="D822"/>
  <c r="H822"/>
  <c r="D821"/>
  <c r="H821" s="1"/>
  <c r="D820"/>
  <c r="H820"/>
  <c r="D819"/>
  <c r="H819" s="1"/>
  <c r="I824" s="1"/>
  <c r="H815"/>
  <c r="H814"/>
  <c r="H813"/>
  <c r="E35"/>
  <c r="E36" s="1"/>
  <c r="E19"/>
  <c r="E20" s="1"/>
  <c r="F10" i="1" s="1"/>
  <c r="G10" s="1"/>
  <c r="I45" i="4"/>
  <c r="I46"/>
  <c r="I47"/>
  <c r="I48"/>
  <c r="I49"/>
  <c r="I50"/>
  <c r="I51"/>
  <c r="I52"/>
  <c r="I53"/>
  <c r="I54"/>
  <c r="I55"/>
  <c r="I56"/>
  <c r="I57"/>
  <c r="K101"/>
  <c r="K120"/>
  <c r="E272"/>
  <c r="E309"/>
  <c r="J294"/>
  <c r="J297"/>
  <c r="E338"/>
  <c r="E339" s="1"/>
  <c r="E354"/>
  <c r="E355" s="1"/>
  <c r="E377"/>
  <c r="E378"/>
  <c r="E393"/>
  <c r="E394" s="1"/>
  <c r="E431"/>
  <c r="G12" i="1"/>
  <c r="G38"/>
  <c r="G39"/>
  <c r="G40"/>
  <c r="G41"/>
  <c r="G68"/>
  <c r="G70"/>
  <c r="G74"/>
  <c r="G75"/>
  <c r="G76"/>
  <c r="G79"/>
  <c r="G80"/>
  <c r="G81"/>
  <c r="G82"/>
  <c r="G108"/>
  <c r="G110"/>
  <c r="G112"/>
  <c r="G113"/>
  <c r="G115"/>
  <c r="G117"/>
  <c r="G146"/>
  <c r="H146" s="1"/>
  <c r="G148"/>
  <c r="H148" s="1"/>
  <c r="G150"/>
  <c r="G151"/>
  <c r="G153"/>
  <c r="G154"/>
  <c r="G156"/>
  <c r="G157"/>
  <c r="G158"/>
  <c r="G159"/>
  <c r="G160"/>
  <c r="G161"/>
  <c r="G162"/>
  <c r="G164"/>
  <c r="G165"/>
  <c r="G167"/>
  <c r="G168"/>
  <c r="G169"/>
  <c r="G171"/>
  <c r="G172"/>
  <c r="G173"/>
  <c r="H173" s="1"/>
  <c r="G175"/>
  <c r="G176"/>
  <c r="G178"/>
  <c r="G179"/>
  <c r="G180"/>
  <c r="G181"/>
  <c r="G182"/>
  <c r="H182" s="1"/>
  <c r="G183"/>
  <c r="H183" s="1"/>
  <c r="G185"/>
  <c r="G186"/>
  <c r="G187"/>
  <c r="G188"/>
  <c r="H188" s="1"/>
  <c r="G189"/>
  <c r="H189" s="1"/>
  <c r="G190"/>
  <c r="H190" s="1"/>
  <c r="G218"/>
  <c r="G219"/>
  <c r="G220"/>
  <c r="G221"/>
  <c r="G222"/>
  <c r="G223"/>
  <c r="G224"/>
  <c r="G225"/>
  <c r="G228"/>
  <c r="G229"/>
  <c r="G230"/>
  <c r="G231"/>
  <c r="G232"/>
  <c r="G233"/>
  <c r="G234"/>
  <c r="G235"/>
  <c r="G236"/>
  <c r="G241"/>
  <c r="G243"/>
  <c r="G245"/>
  <c r="G246"/>
  <c r="G251"/>
  <c r="G252"/>
  <c r="G253"/>
  <c r="G254"/>
  <c r="G255"/>
  <c r="G256"/>
  <c r="G259"/>
  <c r="G260"/>
  <c r="G261"/>
  <c r="G262"/>
  <c r="G263"/>
  <c r="G264"/>
  <c r="G265"/>
  <c r="G267"/>
  <c r="G268"/>
  <c r="G271"/>
  <c r="G273"/>
  <c r="G275"/>
  <c r="G279"/>
  <c r="G282"/>
  <c r="G284"/>
  <c r="G315"/>
  <c r="G316"/>
  <c r="G317"/>
  <c r="G319"/>
  <c r="G321"/>
  <c r="G325"/>
  <c r="G327"/>
  <c r="G332"/>
  <c r="H332" s="1"/>
  <c r="G367"/>
  <c r="G371"/>
  <c r="G375"/>
  <c r="G406"/>
  <c r="G408"/>
  <c r="G410"/>
  <c r="G412"/>
  <c r="G415"/>
  <c r="G418"/>
  <c r="G419"/>
  <c r="G446"/>
  <c r="G447"/>
  <c r="G450"/>
  <c r="G452"/>
  <c r="G454"/>
  <c r="G455"/>
  <c r="G460"/>
  <c r="G462"/>
  <c r="G464"/>
  <c r="G466"/>
  <c r="G495"/>
  <c r="G496"/>
  <c r="G497"/>
  <c r="G498"/>
  <c r="G499"/>
  <c r="G504"/>
  <c r="G505"/>
  <c r="G506"/>
  <c r="G507"/>
  <c r="G510"/>
  <c r="G511"/>
  <c r="G540"/>
  <c r="G544"/>
  <c r="G546"/>
  <c r="G578"/>
  <c r="G582"/>
  <c r="G586"/>
  <c r="G589"/>
  <c r="G591"/>
  <c r="G595"/>
  <c r="G628"/>
  <c r="G629"/>
  <c r="G634"/>
  <c r="G635"/>
  <c r="G636"/>
  <c r="G669"/>
  <c r="G670"/>
  <c r="G671"/>
  <c r="G674"/>
  <c r="G675"/>
  <c r="G676"/>
  <c r="G682"/>
  <c r="G683"/>
  <c r="G684"/>
  <c r="G685"/>
  <c r="G686"/>
  <c r="G690"/>
  <c r="G691"/>
  <c r="G692"/>
  <c r="G693"/>
  <c r="G722"/>
  <c r="A723"/>
  <c r="A724" s="1"/>
  <c r="A725" s="1"/>
  <c r="G723"/>
  <c r="G724"/>
  <c r="G725"/>
  <c r="F729"/>
  <c r="G729" s="1"/>
  <c r="A730"/>
  <c r="A731" s="1"/>
  <c r="A732" s="1"/>
  <c r="A733" s="1"/>
  <c r="A734" s="1"/>
  <c r="A735" s="1"/>
  <c r="A736" s="1"/>
  <c r="A737" s="1"/>
  <c r="G730"/>
  <c r="F731"/>
  <c r="G731" s="1"/>
  <c r="G732"/>
  <c r="G733"/>
  <c r="G734"/>
  <c r="G735"/>
  <c r="G736"/>
  <c r="G737"/>
  <c r="G761"/>
  <c r="A762"/>
  <c r="A763" s="1"/>
  <c r="A764" s="1"/>
  <c r="A765" s="1"/>
  <c r="A766" s="1"/>
  <c r="G762"/>
  <c r="G763"/>
  <c r="G764"/>
  <c r="G765"/>
  <c r="G766"/>
  <c r="C769"/>
  <c r="G769" s="1"/>
  <c r="A770"/>
  <c r="A771" s="1"/>
  <c r="A772" s="1"/>
  <c r="G770"/>
  <c r="C771"/>
  <c r="G771" s="1"/>
  <c r="G772"/>
  <c r="C775"/>
  <c r="G775" s="1"/>
  <c r="A776"/>
  <c r="A777" s="1"/>
  <c r="A778" s="1"/>
  <c r="G776"/>
  <c r="C777"/>
  <c r="G777" s="1"/>
  <c r="G778"/>
  <c r="G781"/>
  <c r="A782"/>
  <c r="A783" s="1"/>
  <c r="A784" s="1"/>
  <c r="G782"/>
  <c r="G783"/>
  <c r="G784"/>
  <c r="G812"/>
  <c r="A813"/>
  <c r="A814" s="1"/>
  <c r="A815" s="1"/>
  <c r="G813"/>
  <c r="G814"/>
  <c r="G815"/>
  <c r="G819"/>
  <c r="A820"/>
  <c r="A821" s="1"/>
  <c r="A822" s="1"/>
  <c r="A823" s="1"/>
  <c r="A824" s="1"/>
  <c r="A825" s="1"/>
  <c r="A826" s="1"/>
  <c r="A827" s="1"/>
  <c r="A828" s="1"/>
  <c r="A829" s="1"/>
  <c r="A830" s="1"/>
  <c r="A831" s="1"/>
  <c r="C820"/>
  <c r="F820"/>
  <c r="C821"/>
  <c r="F821"/>
  <c r="C822"/>
  <c r="G822" s="1"/>
  <c r="C823"/>
  <c r="G823" s="1"/>
  <c r="F824"/>
  <c r="G824" s="1"/>
  <c r="F825"/>
  <c r="G825" s="1"/>
  <c r="F826"/>
  <c r="G826" s="1"/>
  <c r="F827"/>
  <c r="G827" s="1"/>
  <c r="G828"/>
  <c r="G829"/>
  <c r="G830"/>
  <c r="G831"/>
  <c r="G866"/>
  <c r="A867"/>
  <c r="G867"/>
  <c r="G871"/>
  <c r="A872"/>
  <c r="A873" s="1"/>
  <c r="A874" s="1"/>
  <c r="A875" s="1"/>
  <c r="A876" s="1"/>
  <c r="F872"/>
  <c r="G872" s="1"/>
  <c r="F873"/>
  <c r="G873" s="1"/>
  <c r="F874"/>
  <c r="G874" s="1"/>
  <c r="G875"/>
  <c r="G876"/>
  <c r="G907"/>
  <c r="A908"/>
  <c r="A910" s="1"/>
  <c r="A911" s="1"/>
  <c r="A913" s="1"/>
  <c r="A914" s="1"/>
  <c r="A916" s="1"/>
  <c r="A918" s="1"/>
  <c r="A920" s="1"/>
  <c r="A921" s="1"/>
  <c r="A922" s="1"/>
  <c r="A923" s="1"/>
  <c r="G908"/>
  <c r="G910"/>
  <c r="G911"/>
  <c r="G913"/>
  <c r="G914"/>
  <c r="G916"/>
  <c r="G917"/>
  <c r="G918"/>
  <c r="G919"/>
  <c r="G920"/>
  <c r="G921"/>
  <c r="G922"/>
  <c r="G923"/>
  <c r="B835"/>
  <c r="H631" l="1"/>
  <c r="H511"/>
  <c r="H330"/>
  <c r="H14"/>
  <c r="H16" s="1"/>
  <c r="H17" s="1"/>
  <c r="G287"/>
  <c r="G288" s="1"/>
  <c r="H172"/>
  <c r="H816"/>
  <c r="H154"/>
  <c r="H868"/>
  <c r="H165"/>
  <c r="H71"/>
  <c r="H499"/>
  <c r="G820"/>
  <c r="H638"/>
  <c r="H641" s="1"/>
  <c r="H643" s="1"/>
  <c r="H644" s="1"/>
  <c r="G599"/>
  <c r="G600" s="1"/>
  <c r="H599" s="1"/>
  <c r="H602" s="1"/>
  <c r="H603" s="1"/>
  <c r="G550"/>
  <c r="G551" s="1"/>
  <c r="H550" s="1"/>
  <c r="H553" s="1"/>
  <c r="H554" s="1"/>
  <c r="G337"/>
  <c r="H77"/>
  <c r="H455"/>
  <c r="G378"/>
  <c r="G379" s="1"/>
  <c r="H378" s="1"/>
  <c r="H380" s="1"/>
  <c r="H381" s="1"/>
  <c r="H169"/>
  <c r="H687"/>
  <c r="H176"/>
  <c r="H151"/>
  <c r="H694"/>
  <c r="H321"/>
  <c r="H187"/>
  <c r="H925"/>
  <c r="H927" s="1"/>
  <c r="H784"/>
  <c r="H772"/>
  <c r="H447"/>
  <c r="H181"/>
  <c r="H877"/>
  <c r="H879" s="1"/>
  <c r="H880" s="1"/>
  <c r="H881" s="1"/>
  <c r="H882" s="1"/>
  <c r="H466"/>
  <c r="H43"/>
  <c r="H45" s="1"/>
  <c r="H46" s="1"/>
  <c r="G738"/>
  <c r="G420"/>
  <c r="G338"/>
  <c r="H337" s="1"/>
  <c r="H339" s="1"/>
  <c r="H340" s="1"/>
  <c r="H162"/>
  <c r="H778"/>
  <c r="J23" i="4"/>
  <c r="J26" s="1"/>
  <c r="J27" s="1"/>
  <c r="H83" i="1"/>
  <c r="G821"/>
  <c r="H247"/>
  <c r="I816" i="4"/>
  <c r="I825" s="1"/>
  <c r="I827" s="1"/>
  <c r="H766" i="1"/>
  <c r="G120"/>
  <c r="I900" i="4"/>
  <c r="I901" s="1"/>
  <c r="I903" s="1"/>
  <c r="H726" i="1"/>
  <c r="H678"/>
  <c r="H507"/>
  <c r="I844" i="4"/>
  <c r="I854" s="1"/>
  <c r="G515" i="1" l="1"/>
  <c r="G516" s="1"/>
  <c r="H515" s="1"/>
  <c r="H517" s="1"/>
  <c r="H518" s="1"/>
  <c r="H193"/>
  <c r="H195" s="1"/>
  <c r="H196" s="1"/>
  <c r="H696"/>
  <c r="H698" s="1"/>
  <c r="H699" s="1"/>
  <c r="H287"/>
  <c r="H289" s="1"/>
  <c r="H290" s="1"/>
  <c r="H85"/>
  <c r="H86" s="1"/>
  <c r="H87" s="1"/>
  <c r="H88" s="1"/>
  <c r="G468"/>
  <c r="G469" s="1"/>
  <c r="H468" s="1"/>
  <c r="H470" s="1"/>
  <c r="H471" s="1"/>
  <c r="H832"/>
  <c r="H833" s="1"/>
  <c r="H834" s="1"/>
  <c r="H835" s="1"/>
  <c r="H928"/>
  <c r="H929" s="1"/>
  <c r="H930" s="1"/>
  <c r="G121"/>
  <c r="H120" s="1"/>
  <c r="H122" s="1"/>
  <c r="H123" s="1"/>
  <c r="G421"/>
  <c r="H421" s="1"/>
  <c r="H423" s="1"/>
  <c r="H424" s="1"/>
  <c r="H786"/>
  <c r="G739"/>
  <c r="H738" s="1"/>
  <c r="H740" s="1"/>
  <c r="H741" s="1"/>
  <c r="H787" l="1"/>
  <c r="H788" s="1"/>
  <c r="H789" s="1"/>
</calcChain>
</file>

<file path=xl/sharedStrings.xml><?xml version="1.0" encoding="utf-8"?>
<sst xmlns="http://schemas.openxmlformats.org/spreadsheetml/2006/main" count="3476" uniqueCount="1301">
  <si>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</si>
  <si>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</si>
  <si>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</si>
  <si>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</si>
  <si>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</si>
  <si>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</si>
  <si>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</si>
  <si>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</si>
  <si>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</si>
  <si>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</si>
  <si>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Material</t>
  </si>
  <si>
    <t xml:space="preserve">   - Shaft Sluice Gate</t>
  </si>
  <si>
    <t>Buah</t>
  </si>
  <si>
    <t>Hitung</t>
  </si>
  <si>
    <t xml:space="preserve">     Uk : 1⅟₂" x 4 m Sch 40 Seamless Carbon Steel</t>
  </si>
  <si>
    <t>II</t>
  </si>
  <si>
    <t>Biaya Pelaksanaan</t>
  </si>
  <si>
    <t xml:space="preserve">    - Pembuatan Sluice Gate, Frame Sluice Gate &amp; </t>
  </si>
  <si>
    <t>Unit</t>
  </si>
  <si>
    <t xml:space="preserve">      Steel SUS 304</t>
  </si>
  <si>
    <t xml:space="preserve">  - Bongkar Pasang Sluice Gate/ Penyetelan</t>
  </si>
  <si>
    <t>Jumlah biaya pelaksanaan</t>
  </si>
  <si>
    <t>PPn 10%</t>
  </si>
  <si>
    <t>Terbilang:</t>
  </si>
  <si>
    <t>Grand Total</t>
  </si>
  <si>
    <t>Tiga Ratus Tujuh Puluh Sembilan Juta Tujuh Ratus Empat Puluh Tiga Ribu Seratus Rupiah</t>
  </si>
  <si>
    <t>Dibulatkan</t>
  </si>
  <si>
    <t>Disyahkan oleh :</t>
  </si>
  <si>
    <t>Diketahui oleh :</t>
  </si>
  <si>
    <t>Dihitung oleh,</t>
  </si>
  <si>
    <t>Ir. Arif Haryadian M.Si</t>
  </si>
  <si>
    <t>Ir. Zulkifli Lubis, MT</t>
  </si>
  <si>
    <t>Ir. Suparman</t>
  </si>
  <si>
    <t>Kadiv. Perencanaan</t>
  </si>
  <si>
    <t>Kadiv. Operasi Zona 1</t>
  </si>
  <si>
    <t>Kabid. Operasional Pompa</t>
  </si>
  <si>
    <t>Bh</t>
  </si>
  <si>
    <t>Meter</t>
  </si>
  <si>
    <t>Ls</t>
  </si>
  <si>
    <t xml:space="preserve">Total </t>
  </si>
  <si>
    <t>Medan,          Desember 2012</t>
  </si>
  <si>
    <t xml:space="preserve">                                                                  RENCANA ANGGARAN BIAYA PEKERJAAN</t>
  </si>
  <si>
    <t xml:space="preserve">                                                              PEMBUATAN MAINHOLE DAN PENCUCIAN RESERVOIR</t>
  </si>
  <si>
    <t>Pekerjaan Pendahuluan</t>
  </si>
  <si>
    <t>-  Pembuatan lobang Mainhole untuk pengangkatan endapan</t>
  </si>
  <si>
    <t>Tempat</t>
  </si>
  <si>
    <t xml:space="preserve">   lumpur dan pengecoran tempat tutup Mainhole.</t>
  </si>
  <si>
    <t>-  Pembuatan tutup Mainhole Reservoir.</t>
  </si>
  <si>
    <t xml:space="preserve">    Plat bordes Uk : 120 x 120 Cm  t : 6 mm</t>
  </si>
  <si>
    <t>Lot</t>
  </si>
  <si>
    <t>III</t>
  </si>
  <si>
    <t>Pemasangan Pompa dan Lampu Penerangan</t>
  </si>
  <si>
    <t>-  Sewa pompa 6" selama 2 hari</t>
  </si>
  <si>
    <t>-  Sewa pompa 4" selama 2 hari</t>
  </si>
  <si>
    <t>IV</t>
  </si>
  <si>
    <t>-  Pengurasan Reservoir t : 50 Cm  (kerja malam)</t>
  </si>
  <si>
    <t>M3</t>
  </si>
  <si>
    <t>Tabel</t>
  </si>
  <si>
    <t>-  Penyikatan dinding Reservoir  (kerja malam)</t>
  </si>
  <si>
    <t>M2</t>
  </si>
  <si>
    <t>-  Penyikatan lantai Reservoir  (kerja malam)</t>
  </si>
  <si>
    <t>- Pengangkatan pasir/lumpur Reservoir  t : 15 Cm  (kerja malam)</t>
  </si>
  <si>
    <t>0.15A4 + 3.05(A10)</t>
  </si>
  <si>
    <t>Medan,          Januari 2013</t>
  </si>
  <si>
    <t xml:space="preserve">                                                               PENGGANTIAN BUTTERFLY VALVE DAN CHECK VALVE</t>
  </si>
  <si>
    <t xml:space="preserve">                                                                LOKASI: BOOSTER PUMP SEJARAH DAN BOOSTER PUMP GARU I</t>
  </si>
  <si>
    <t>-  Bongkar pasang Butterfly Valve Ø 400 mm (kerja malam)</t>
  </si>
  <si>
    <t>-  Bongkar pasang Check Valve Ø 200 mm (kerja malam)</t>
  </si>
  <si>
    <t>-  Bongkar pasang Dismantling Joint Ø 200 mm (kerja malam)</t>
  </si>
  <si>
    <t>-  Pengaturan Valve disekitar Booster Pump</t>
  </si>
  <si>
    <t>Dua Juta Tujuh Ratus Tujuh Puluh Enam Ribu Enam Ratus Rupiah</t>
  </si>
  <si>
    <t xml:space="preserve">                                                             LOKASI: BOOSTER PUMP SEJARAH</t>
  </si>
  <si>
    <t>-  Penerangan reservoir</t>
  </si>
  <si>
    <t>Pengurasan/Pencucian Reservoir Uk: 30 x 30 m  tinggi: 5 m</t>
  </si>
  <si>
    <t>Dua Puluh Sembilan Juta Empat Ratus Sembilan Puluh Ribu Lima Ratus Rupiah</t>
  </si>
  <si>
    <t xml:space="preserve">                                                     RENCANA ANGGARAN BIAYA PEKERJAAN</t>
  </si>
  <si>
    <t xml:space="preserve">                                                     PERBAIKAN LANTAI RUANGAN POMPA</t>
  </si>
  <si>
    <t xml:space="preserve">                                                               LOKASI: BOOSTER PUMP GAVERTA</t>
  </si>
  <si>
    <t>-  Penimbunan pasir lantai ruangan</t>
  </si>
  <si>
    <t>m³</t>
  </si>
  <si>
    <t>A.18</t>
  </si>
  <si>
    <t>-  Pengecoran lantai ruangan pompa</t>
  </si>
  <si>
    <t xml:space="preserve">   beton cor  1 : 2 : 3</t>
  </si>
  <si>
    <t>G.41.A</t>
  </si>
  <si>
    <t>-  Pengecoran lantai jalur kabel</t>
  </si>
  <si>
    <t xml:space="preserve">   beton cor 1 : 3 : 5</t>
  </si>
  <si>
    <t>G.41.c</t>
  </si>
  <si>
    <t>-  Pemasangan lantai keramik  Uk: 30 x 30</t>
  </si>
  <si>
    <t>m²</t>
  </si>
  <si>
    <t>G.72.b</t>
  </si>
  <si>
    <t>-  Pengangkatan dan penyusunan kembali jalur kabel</t>
  </si>
  <si>
    <t xml:space="preserve">   Incoming Pompa No.1, 2, 3, dan 4</t>
  </si>
  <si>
    <t>-  Pengecatan Pipa Header dan pipa Discharge Pompa</t>
  </si>
  <si>
    <t xml:space="preserve">   2 x cat kilat Bee Brand</t>
  </si>
  <si>
    <t>K.11a</t>
  </si>
  <si>
    <t>Tujuh Juta Seratus Empat Belas Ribu Empat Ratus Rupiah</t>
  </si>
  <si>
    <t>Medan,          November 2012</t>
  </si>
  <si>
    <t xml:space="preserve">                                                           REKAP REALISASI PEMBELIAN DAN PERBAIKAN ALAT OPERASIONAL </t>
  </si>
  <si>
    <t xml:space="preserve">                                                 BOOSTER PUMP DIVISI OPERASI ZONA I</t>
  </si>
  <si>
    <t xml:space="preserve">  1. Pembelian kunci gudang Booster Pump Laubeng</t>
  </si>
  <si>
    <t>-</t>
  </si>
  <si>
    <t xml:space="preserve">      Klewang</t>
  </si>
  <si>
    <t xml:space="preserve">  2. Selang Sodium Hypochlorine Booster Pump Mabar</t>
  </si>
  <si>
    <t xml:space="preserve">  3. Baut Valve Pompa Booster Pump Martubung</t>
  </si>
  <si>
    <t xml:space="preserve">      - Mur 3/4</t>
  </si>
  <si>
    <t xml:space="preserve">      - Baut Fulldrat 3/4 x 1 meter</t>
  </si>
  <si>
    <t>Btg</t>
  </si>
  <si>
    <t xml:space="preserve">  4. Alat bantu kerja Zona I</t>
  </si>
  <si>
    <t xml:space="preserve">      - Mata gergaji</t>
  </si>
  <si>
    <t xml:space="preserve">      - Pahat besi</t>
  </si>
  <si>
    <t xml:space="preserve">  5. Lampu penerangan Booster Pump Laubeng Klewang</t>
  </si>
  <si>
    <t xml:space="preserve">      - Kap hijau + fitting besi</t>
  </si>
  <si>
    <t>Set</t>
  </si>
  <si>
    <t xml:space="preserve">      - Tiang AH</t>
  </si>
  <si>
    <t xml:space="preserve">      - Lampu Ess 45 watt Hannoch</t>
  </si>
  <si>
    <t xml:space="preserve">      - Senter charger led</t>
  </si>
  <si>
    <t xml:space="preserve">      - Fitting gantung Mitsui</t>
  </si>
  <si>
    <t xml:space="preserve">      - Isolasi </t>
  </si>
  <si>
    <t>roll</t>
  </si>
  <si>
    <t xml:space="preserve">      - Lampu Ess 18 watt Hannoch</t>
  </si>
  <si>
    <t xml:space="preserve">  6. Lampu penerangan Booster Pump Laubeng Klewang</t>
  </si>
  <si>
    <t xml:space="preserve">      - Cok cabang T</t>
  </si>
  <si>
    <t xml:space="preserve">      - Steker betina</t>
  </si>
  <si>
    <t xml:space="preserve">  7. Tutup jendela ruang trafo Booster Pump Marelan</t>
  </si>
  <si>
    <t xml:space="preserve">      - Kenopi hijau</t>
  </si>
  <si>
    <t xml:space="preserve">      - kabel ti x 150 </t>
  </si>
  <si>
    <t xml:space="preserve">      - Pisau Cutter</t>
  </si>
  <si>
    <t xml:space="preserve">  8. Pompa solar Booster Pump Cemara</t>
  </si>
  <si>
    <t xml:space="preserve">      - Impeler pompa</t>
  </si>
  <si>
    <t xml:space="preserve">      - O ring</t>
  </si>
  <si>
    <t xml:space="preserve">  9. Perbaikan Pompa solar Booster Pump Cemara</t>
  </si>
  <si>
    <t>10. Selang alat kalibrasi</t>
  </si>
  <si>
    <t xml:space="preserve">      - selang flexible</t>
  </si>
  <si>
    <t xml:space="preserve">      - Sealtype</t>
  </si>
  <si>
    <t>11. Lampu penerangan Booster Pump Rumah Susun</t>
  </si>
  <si>
    <t xml:space="preserve">      - Fitting gantung</t>
  </si>
  <si>
    <t xml:space="preserve">      - Kran 3/4 </t>
  </si>
  <si>
    <t xml:space="preserve">      - Lampu Ess 26 watt Hannoch</t>
  </si>
  <si>
    <t>12. Drum untuk stock BBM soalr Booster Pump Marelan</t>
  </si>
  <si>
    <t>13. Drum untuk stock BBM soalr Booster Pump Marelan</t>
  </si>
  <si>
    <t>14. Lampu penerangan ruang pompa Booster Pump Menara</t>
  </si>
  <si>
    <t xml:space="preserve">      - Battery 9 volt</t>
  </si>
  <si>
    <t xml:space="preserve">      - Senter 4 led</t>
  </si>
  <si>
    <t xml:space="preserve">      - Lampu Ess 23 watt Hannoch</t>
  </si>
  <si>
    <t xml:space="preserve">15. Pembelian Battery charger 12 - 24 volt untuk Booster Pump </t>
  </si>
  <si>
    <t>16. Perbaikan battery charger Booster Pump Tuasan</t>
  </si>
  <si>
    <t>17. Biaya pembuatan spoelpiece Ø 300 mm</t>
  </si>
  <si>
    <t>Tiga Juta Lima Ratus Sembilan Puluh Empat Ribu Lima Ratus Rupiah</t>
  </si>
  <si>
    <t xml:space="preserve">                                      RENCANA ANGGARAN BIAYA PEKERJAAN</t>
  </si>
  <si>
    <t xml:space="preserve">                                  PEMASANGAN POMPA No.5</t>
  </si>
  <si>
    <t xml:space="preserve">                                       LOKASI: BOOSTER PUMP LAUBENG KLEWANG</t>
  </si>
  <si>
    <t>1. Pipa Suction</t>
  </si>
  <si>
    <t xml:space="preserve">    - Pipa Ø 400 mm Stell Sch 40  t : 11 mm</t>
  </si>
  <si>
    <t>m</t>
  </si>
  <si>
    <t xml:space="preserve">    - Dismentling Joint Ø 400 mm</t>
  </si>
  <si>
    <t xml:space="preserve">    - All Flange Butterfly Valve Ø 400 mm Flowcon Gear Operated</t>
  </si>
  <si>
    <t xml:space="preserve">    - Excentric Reducer Stell 400 x 300 mm</t>
  </si>
  <si>
    <t xml:space="preserve">    - Mur Baut 3/4 x 4"</t>
  </si>
  <si>
    <t xml:space="preserve">    - Rubber Packing   t : 5 mm</t>
  </si>
  <si>
    <t xml:space="preserve">    - Flange Steel Ø 16 "  t : 20 mm</t>
  </si>
  <si>
    <t xml:space="preserve">    - Blink Flange Steel Ø 16 "  t : 20 mm</t>
  </si>
  <si>
    <t>2. Pipa Discharge</t>
  </si>
  <si>
    <t xml:space="preserve">    - Pipa Ø 400 mm Steel Sch 40  t : 11 mm</t>
  </si>
  <si>
    <t xml:space="preserve">    - Reducer Ø 400 x 250 mm</t>
  </si>
  <si>
    <t xml:space="preserve">    - All Flange Butterly Valve Ø 400 mm Flowcon Gear Operated</t>
  </si>
  <si>
    <t xml:space="preserve">    - Check Valve Ø 400 mm Yone</t>
  </si>
  <si>
    <t xml:space="preserve">    - Bend Ø 400 x 45° Stell</t>
  </si>
  <si>
    <t xml:space="preserve">    - flange Stell Ø 16"  t : 20 mm</t>
  </si>
  <si>
    <t xml:space="preserve">    - Mur Baut  3/4 x 4"</t>
  </si>
  <si>
    <t>3. Pompa</t>
  </si>
  <si>
    <t xml:space="preserve">    - Pompa Type</t>
  </si>
  <si>
    <t>Stock Gudang</t>
  </si>
  <si>
    <t xml:space="preserve">    - Elektromotor 110 Kw</t>
  </si>
  <si>
    <t xml:space="preserve">    - Baut Angker Baja 1" x 7"</t>
  </si>
  <si>
    <t xml:space="preserve">4. Panel Auto Trafo 3 step lengkap komponen dan </t>
  </si>
  <si>
    <t xml:space="preserve">    box panel Uk: 80 x 200 x 80 Cm (data terlampir)</t>
  </si>
  <si>
    <t xml:space="preserve">    - Kabel NYY 1 x 150 mm Merk Supreme</t>
  </si>
  <si>
    <t xml:space="preserve">    - Schoen kabel Tembaga Full</t>
  </si>
  <si>
    <t xml:space="preserve">    - Pemasangan pipa stell Ø 400 mm</t>
  </si>
  <si>
    <t xml:space="preserve">    - Pengelasan pipa</t>
  </si>
  <si>
    <t xml:space="preserve">    - Pemotongan pipa</t>
  </si>
  <si>
    <t xml:space="preserve">    - Pemasangan Dismentling Joint</t>
  </si>
  <si>
    <t xml:space="preserve">    - Pemasangan Butterfly Valve Ø 400 mm </t>
  </si>
  <si>
    <t xml:space="preserve">    - Pemasangan All Flange Reducer Ø 400 x 300 mm</t>
  </si>
  <si>
    <t xml:space="preserve">    - Pemasangan pipa steel Ø 400 mm</t>
  </si>
  <si>
    <t xml:space="preserve">    - Pengelasan penuh</t>
  </si>
  <si>
    <t xml:space="preserve">    - Pemasangan All Flange Reducer Ø 300 x 250 mm</t>
  </si>
  <si>
    <t xml:space="preserve">    - Pemasangan Check valve Ø 400 mm</t>
  </si>
  <si>
    <t xml:space="preserve">    - Pemasangan Dismentling Joint Ø 400 mm</t>
  </si>
  <si>
    <t>3. Pembuatan Chassis Pompa</t>
  </si>
  <si>
    <t xml:space="preserve">    - Pengecatan Chassis 3 x cat</t>
  </si>
  <si>
    <t>K.11.9</t>
  </si>
  <si>
    <t>4. Pembuatan Pondasi beton bertulang  1 : 2 : 3</t>
  </si>
  <si>
    <t xml:space="preserve">    dengan besi 50 Kg/m3</t>
  </si>
  <si>
    <t>Spl V</t>
  </si>
  <si>
    <t xml:space="preserve">    - Pembobolan lantai beton bertulang </t>
  </si>
  <si>
    <t xml:space="preserve">      Uk : 180 x 100 x 30 Cm</t>
  </si>
  <si>
    <t>Tpt</t>
  </si>
  <si>
    <t>5. Pemasangan Pompa, Elektromotor/ penyetelan</t>
  </si>
  <si>
    <t xml:space="preserve">    dan Commisioning Test</t>
  </si>
  <si>
    <t>6. Pemasangan panel lengkap komponen/konek</t>
  </si>
  <si>
    <t xml:space="preserve">     kabel Incoming/Out going</t>
  </si>
  <si>
    <t>7. Pemasangan Support pipa beton bertulang 1 : 2 : 3</t>
  </si>
  <si>
    <t xml:space="preserve">    - pembobolan lantai beton bertulang</t>
  </si>
  <si>
    <t xml:space="preserve">      Uk : 84 x 50 x 30 Cm</t>
  </si>
  <si>
    <t>Jasa Pelaksanaan</t>
  </si>
  <si>
    <t>Dua ratus dua puluh delapan juta delapan ratus empat puluh enam ribu sembilan ratus rupiah</t>
  </si>
  <si>
    <t>Medan,           Januari 2013</t>
  </si>
  <si>
    <t>Disahkan oleh :</t>
  </si>
  <si>
    <t>RENCANA ANGGARAN BIAYA PEKERJAAN</t>
  </si>
  <si>
    <t>PENGGANTIAN GATE VALVE DAN CHECK VALVE</t>
  </si>
  <si>
    <t>LOKASI: BOOSTER PUMP TUASAN</t>
  </si>
  <si>
    <t xml:space="preserve">1. Penggantian assesories Pipa Discharge Pompa </t>
  </si>
  <si>
    <t xml:space="preserve">    No.3 dan No.5  (Malam hari)</t>
  </si>
  <si>
    <t xml:space="preserve">   - Bongkar pasang Dismeatling Joint Ø 250 mm</t>
  </si>
  <si>
    <t xml:space="preserve">   - Bongkar pasang Butterfly Valve Ø 250 mm</t>
  </si>
  <si>
    <t xml:space="preserve">   - Bongkar pasang Check Valve Ø 250 mm</t>
  </si>
  <si>
    <t xml:space="preserve">   - Pemotongan pipa Ø 250 mm Steel untuk pompa </t>
  </si>
  <si>
    <t xml:space="preserve">     No.5</t>
  </si>
  <si>
    <t>M</t>
  </si>
  <si>
    <t xml:space="preserve">   - Pengelasan pipa Ø 250 mm Steel untuk pompa </t>
  </si>
  <si>
    <t>2. Perbaikan Gate Valve Pipa Suction Ø 400 mm</t>
  </si>
  <si>
    <t xml:space="preserve">    (malam hari)</t>
  </si>
  <si>
    <t xml:space="preserve">   - Bongkar pasang Gate Valve Ø 400 mm </t>
  </si>
  <si>
    <t>3. Pembuatan Shaft Gate Valve Ø 400 mm (tempa)</t>
  </si>
  <si>
    <t xml:space="preserve">    dan pemasangan kembali </t>
  </si>
  <si>
    <t xml:space="preserve">    Shaft Material: SS SUS 316</t>
  </si>
  <si>
    <t xml:space="preserve">    Seetting Material:Aluminium Bronze</t>
  </si>
  <si>
    <t xml:space="preserve">4. Pengaturan Valve Inlet dan Outlet disekitar </t>
  </si>
  <si>
    <t xml:space="preserve">    Booster Pump.</t>
  </si>
  <si>
    <t>Sebelas Juta Tiga Ratus Satu Ribu Delapan Ratus Rupiah</t>
  </si>
  <si>
    <t>Medan,      Agustus 2012</t>
  </si>
  <si>
    <t xml:space="preserve">PENGGANTIAN SLUICE GATE </t>
  </si>
  <si>
    <t>LOKASI: BOOSTER PUMP MARTUBUNG</t>
  </si>
  <si>
    <t xml:space="preserve">      System perapat/sel dengan material Stainles </t>
  </si>
  <si>
    <t>Medan,      Oktober 2012</t>
  </si>
  <si>
    <t xml:space="preserve">                                                  RENCANA ANGGARAN BIAYA PEKERJAAN</t>
  </si>
  <si>
    <t xml:space="preserve">                                                 PERBAIKAN ROOF TANGKI MENARA</t>
  </si>
  <si>
    <t xml:space="preserve">                                                       LOKASI: BOOSTER PUMP MENARA</t>
  </si>
  <si>
    <t>I.</t>
  </si>
  <si>
    <t>A. Pengecatan roof Tangki Menara</t>
  </si>
  <si>
    <t xml:space="preserve">    -  Pembersihan, penyekrapan karat rangka besi dan atap</t>
  </si>
  <si>
    <r>
      <t>M</t>
    </r>
    <r>
      <rPr>
        <sz val="11"/>
        <rFont val="Arial"/>
        <family val="2"/>
      </rPr>
      <t>²</t>
    </r>
  </si>
  <si>
    <t>K.34</t>
  </si>
  <si>
    <t xml:space="preserve">        Menara bagian bawah</t>
  </si>
  <si>
    <t xml:space="preserve">    -  Pembersihan dan menyikat karat besi atap Menara </t>
  </si>
  <si>
    <t xml:space="preserve">        bagian atas</t>
  </si>
  <si>
    <t xml:space="preserve">    -  Pengecatan atap bagian bawah 4 x cat.</t>
  </si>
  <si>
    <t xml:space="preserve">       2 x cat dasar, 2 x cat finishing diatas menara</t>
  </si>
  <si>
    <t xml:space="preserve">    -  Pengecatan roof bagian atas 3 x cat</t>
  </si>
  <si>
    <t xml:space="preserve">       1 x cat dasar, 2 x cat finishing </t>
  </si>
  <si>
    <t xml:space="preserve">B. Pemasangan/Pembongkaran Safety Tools, </t>
  </si>
  <si>
    <t xml:space="preserve">     perancah/Scafolding. Plastik pengaman kotoran </t>
  </si>
  <si>
    <t xml:space="preserve">     karat dan alat bantu kerja lainnya</t>
  </si>
  <si>
    <t xml:space="preserve">C. Pembersihan disekitar lokasi kerja. </t>
  </si>
  <si>
    <t>D. Biaya Asuransi pekerja selama pelaksanaan</t>
  </si>
  <si>
    <t>orang</t>
  </si>
  <si>
    <t>Empat Puluh Lima Juta Tiga Ratus Lima Puluh Tiga Ribu Seratus Rupiah</t>
  </si>
  <si>
    <t>Medan,      Januari 2013</t>
  </si>
  <si>
    <t>PERBAIKAN LANTAI RUANG POMPA DAN PEMBUATAN MAINHOLE</t>
  </si>
  <si>
    <t>LOKASI: BOOSTER PUMP SIMALINGKAR</t>
  </si>
  <si>
    <t xml:space="preserve">    -  Pasir timbun</t>
  </si>
  <si>
    <r>
      <t>M</t>
    </r>
    <r>
      <rPr>
        <sz val="9"/>
        <rFont val="Arial"/>
        <family val="2"/>
      </rPr>
      <t>³</t>
    </r>
  </si>
  <si>
    <t xml:space="preserve">    -  Tangki Fiber  isi 250 liter</t>
  </si>
  <si>
    <t xml:space="preserve">    -  Pengangkat/meratakan pasir ke dalam ruang </t>
  </si>
  <si>
    <t xml:space="preserve">       pompa</t>
  </si>
  <si>
    <t xml:space="preserve">    -  Pengecoran lantai ruang pompa </t>
  </si>
  <si>
    <t>G.41a</t>
  </si>
  <si>
    <t xml:space="preserve">       Beton cor  1 : 2 : 3   t = 10 Cm</t>
  </si>
  <si>
    <t xml:space="preserve">    -  Pemasangan keramik (30 x 30)</t>
  </si>
  <si>
    <r>
      <t>M</t>
    </r>
    <r>
      <rPr>
        <sz val="9"/>
        <rFont val="Arial"/>
        <family val="2"/>
      </rPr>
      <t>²</t>
    </r>
  </si>
  <si>
    <t>G.72b</t>
  </si>
  <si>
    <t xml:space="preserve">    -  Pembuatan tutup canel kabel </t>
  </si>
  <si>
    <t xml:space="preserve">       Plat bordes Uk: 220 x 25 Cm  t = 5 mm</t>
  </si>
  <si>
    <t>Pembuatan lobang Mainhole dan Tumpuan Tutup</t>
  </si>
  <si>
    <t>Mainhole</t>
  </si>
  <si>
    <t xml:space="preserve">    -  Bobok lantai atas reservoir</t>
  </si>
  <si>
    <t xml:space="preserve">       Beton cor  1 : 2 : 3  Uk: 40 x 40 Cm</t>
  </si>
  <si>
    <t xml:space="preserve">    -  Membuat tumpuan tangki Sodium </t>
  </si>
  <si>
    <t>G.41c</t>
  </si>
  <si>
    <t xml:space="preserve">       Beton cor 1 : 3 : 5</t>
  </si>
  <si>
    <t xml:space="preserve">    -  Meninggikan tumpuan tutup mainhole reservoir </t>
  </si>
  <si>
    <t xml:space="preserve">    -  Pembersihan disekitar lokasi kerja</t>
  </si>
  <si>
    <t>Dua Belas Juta Enam Ratus Delapan Puluh Delapan Ribu Seratus Rupiah</t>
  </si>
  <si>
    <t>PENGURASAN/PENCUCIAN RESERVOIR</t>
  </si>
  <si>
    <t>LOKASI: BOOSTER PUMP LAUBENG KLEWANG</t>
  </si>
  <si>
    <t>Perbaikan Pendahuluan</t>
  </si>
  <si>
    <t xml:space="preserve">    -  Penerangan reservoir 3 sekat</t>
  </si>
  <si>
    <t xml:space="preserve">    -  Sewa Pompa 6"</t>
  </si>
  <si>
    <t xml:space="preserve">    -  Sewa Pompa 4"</t>
  </si>
  <si>
    <t xml:space="preserve">    -  Alat bantu kerja</t>
  </si>
  <si>
    <t xml:space="preserve">    -  Pemasangan pompa dan setting +</t>
  </si>
  <si>
    <t xml:space="preserve">       Pembongkaran pompa</t>
  </si>
  <si>
    <t>Pengurasan/Pencucian</t>
  </si>
  <si>
    <t>Reservoir Uk: 45 x 42 x 6 mm</t>
  </si>
  <si>
    <t xml:space="preserve">    -  Pengurasan reservoir  t=50 Cm (kerja malam)</t>
  </si>
  <si>
    <t xml:space="preserve">    -  Penyikatan dinding reservoir  (kerja malam)</t>
  </si>
  <si>
    <t xml:space="preserve">    -  Penyikatan lantai reservoir  (kerja malam)</t>
  </si>
  <si>
    <r>
      <t xml:space="preserve">    -  Pengangkatan lumpur </t>
    </r>
    <r>
      <rPr>
        <u/>
        <sz val="9"/>
        <rFont val="Calibri"/>
        <family val="2"/>
      </rPr>
      <t>+</t>
    </r>
    <r>
      <rPr>
        <sz val="9"/>
        <rFont val="Calibri"/>
        <family val="2"/>
      </rPr>
      <t xml:space="preserve"> 5 Cm  (kerja malam)</t>
    </r>
  </si>
  <si>
    <t>0.05A4 + 3A10</t>
  </si>
  <si>
    <t>Lain - lain</t>
  </si>
  <si>
    <t xml:space="preserve">    -  Perancah/tangga</t>
  </si>
  <si>
    <t xml:space="preserve">    -  Dokumentasi</t>
  </si>
  <si>
    <t>Tiga puluh empat juta empat ratus lima puluh lima ribu lima ratus rupiah</t>
  </si>
  <si>
    <t>Medan,      September 2012</t>
  </si>
  <si>
    <t>PERBAIKAN PIPA HEADER Ø 600 MM</t>
  </si>
  <si>
    <t>Perbaikan Pipa Header</t>
  </si>
  <si>
    <t xml:space="preserve">    -  Perbaikan Pipa Header Ø 600 mm </t>
  </si>
  <si>
    <t>unit</t>
  </si>
  <si>
    <t xml:space="preserve">       dan Acesories/Bongkar pasang</t>
  </si>
  <si>
    <t>Pengecatan Pipa Header</t>
  </si>
  <si>
    <t xml:space="preserve">    -  Pembersihan dan penyikatan Pipa Header dengan</t>
  </si>
  <si>
    <t xml:space="preserve">       sikat baja</t>
  </si>
  <si>
    <t xml:space="preserve">    -  Pengecatan Pipa Header 1 x cat dasar + 2 x cat</t>
  </si>
  <si>
    <t xml:space="preserve">       kilat Bee Brand</t>
  </si>
  <si>
    <t>Empat Belas Juta Sembilan Ratus Tiga Puluh Sembilan Ribu Delapan Ratus Rupiah</t>
  </si>
  <si>
    <t>Medan,      Juni 2012</t>
  </si>
  <si>
    <t>PENGGANTIAN TUTUP CHANEL KABEL DAN PINTU RUANG POMPA</t>
  </si>
  <si>
    <t xml:space="preserve">    -  Pembuatan tutup chanel kabel</t>
  </si>
  <si>
    <t xml:space="preserve">       Plat Bordes Uk : 120 x 87 Cm</t>
  </si>
  <si>
    <t xml:space="preserve">       Tebal : 5 mm dengan plat siku 50 x 50 x 5 mm</t>
  </si>
  <si>
    <t xml:space="preserve">       dan pengecatan</t>
  </si>
  <si>
    <t xml:space="preserve">    -  Pembuatan tutup chanel</t>
  </si>
  <si>
    <t xml:space="preserve">       Plat Bordes Uk : 120 x 109 Cm</t>
  </si>
  <si>
    <t xml:space="preserve">    -  Tempa pintu harmonika</t>
  </si>
  <si>
    <t xml:space="preserve">        Uk : 240 x 240 Cm lengkap kusen + kunci dan </t>
  </si>
  <si>
    <t xml:space="preserve">        pemasangan</t>
  </si>
  <si>
    <t xml:space="preserve">    -  Pengecatan ruang operator </t>
  </si>
  <si>
    <t>K.23</t>
  </si>
  <si>
    <t xml:space="preserve">        2 x cat</t>
  </si>
  <si>
    <t xml:space="preserve">    -  Tempa pintu panel</t>
  </si>
  <si>
    <t xml:space="preserve">        Papan Uk : 90 x 210 Cm lengkap kunci dan </t>
  </si>
  <si>
    <t xml:space="preserve">    -  Tempa pintu panel </t>
  </si>
  <si>
    <t xml:space="preserve">        Papan sembarang keras Uk : 80 x 210 Cm</t>
  </si>
  <si>
    <t xml:space="preserve">        lengkap kunci dan pemasangan</t>
  </si>
  <si>
    <t>Tujuh Belas Juta Seratus Empat Puluh Tujuh Ribu Dua Ratus Rupiah</t>
  </si>
  <si>
    <t>Medan,      Juli 2012</t>
  </si>
  <si>
    <t>PENGGANTIAN BUTTERFLY VALVE POMPA NO.2</t>
  </si>
  <si>
    <t>MATERIAL</t>
  </si>
  <si>
    <t xml:space="preserve">    -  Butterfly Valve Ø 300 mm </t>
  </si>
  <si>
    <t>STOCK GUDANG</t>
  </si>
  <si>
    <t xml:space="preserve">    -  Rubber Packing 3 mm</t>
  </si>
  <si>
    <t>Jumlah biaya material</t>
  </si>
  <si>
    <t>Biaya Pelaksanaan (Malam hari)</t>
  </si>
  <si>
    <t xml:space="preserve">    -  Bongkar pasang Butterfly Valve Ø 300 mm </t>
  </si>
  <si>
    <t xml:space="preserve">    -  Bongkar pasang Dismentling Joint Ø 300 mm</t>
  </si>
  <si>
    <t xml:space="preserve">    -  Pengaturan Valve Air masuk/keluar </t>
  </si>
  <si>
    <t>Hari</t>
  </si>
  <si>
    <t>Dua juta seratus tiga puluh sembilan ribu rupiah</t>
  </si>
  <si>
    <t>Medan,      Mei 2012</t>
  </si>
  <si>
    <t>PERBAIKAN PIPA DISCHARGE POMPA NO.4 BP. TUASAN  DAN POMPA NO.2 BP. MEDAN DENAI</t>
  </si>
  <si>
    <t>LOKASI: BOOSTER PUMP TUASAN DAN MEDAN DENAI</t>
  </si>
  <si>
    <t>1. Booster Pump Tuasan</t>
  </si>
  <si>
    <t xml:space="preserve">    - Flange Steel Ø 250 mm</t>
  </si>
  <si>
    <t xml:space="preserve">    - Pipa Steel Ø 250 mm</t>
  </si>
  <si>
    <t>Cm</t>
  </si>
  <si>
    <t xml:space="preserve">    - Rubber Packing 3 mm</t>
  </si>
  <si>
    <t>2. Booster Pump Medan Denai</t>
  </si>
  <si>
    <t xml:space="preserve">    - Flange Steel Ø 150 mm</t>
  </si>
  <si>
    <t xml:space="preserve">    - Pipa Steel Ø 150 mm</t>
  </si>
  <si>
    <t xml:space="preserve">    - Bongkar pasang Butterfly Valve Ø 250 mm </t>
  </si>
  <si>
    <t xml:space="preserve">    - Bongkar pasang Dismentling Joint Ø 250 mm</t>
  </si>
  <si>
    <t xml:space="preserve">    - Bongkar pasang Pipa Discharge Steel Ø 250 mm</t>
  </si>
  <si>
    <t xml:space="preserve">    - Pemotongan Pipa Steel Ø 250 mm</t>
  </si>
  <si>
    <t xml:space="preserve">    - Pengelasan Flange/Pipa Steel Ø 250 mm</t>
  </si>
  <si>
    <t xml:space="preserve">    - Bongkar pasang Butterfly Valve Ø 150 mm </t>
  </si>
  <si>
    <t xml:space="preserve">    - Bongkar pasang Dismentling Joint Ø 150 mm</t>
  </si>
  <si>
    <t xml:space="preserve">    - Pemotongan Pipa Steel Ø 150 mm</t>
  </si>
  <si>
    <t xml:space="preserve">    - Pengelasan Pipa/Flange las penuh</t>
  </si>
  <si>
    <t>Dua juta lima ratus lima ribu rupiah</t>
  </si>
  <si>
    <t>Medan,      April 2012</t>
  </si>
  <si>
    <t>PEMASANGAN MAGNETIC FLOW ISOLV Ø 500 MM JALUR AIR MASUK RESERVOIR GARU 1</t>
  </si>
  <si>
    <t>LOKASI: BOOSTER PUMP GARU 1</t>
  </si>
  <si>
    <t>Magnetic Flow  Ø 500 mm</t>
  </si>
  <si>
    <t>set</t>
  </si>
  <si>
    <t>stoc gudang</t>
  </si>
  <si>
    <t>Bolt &amp; Nut 3/4x4 flange magnetic</t>
  </si>
  <si>
    <t>bh</t>
  </si>
  <si>
    <t>Bolt &amp; Nut 3/4x6 collar</t>
  </si>
  <si>
    <t>Rubber packing tebal 3 mm</t>
  </si>
  <si>
    <t>Pekerjaan (malam hari)</t>
  </si>
  <si>
    <t xml:space="preserve">Bongkar pasang magnetic flow </t>
  </si>
  <si>
    <t>tabel</t>
  </si>
  <si>
    <t>Angkat &amp; langsir magnetic flow</t>
  </si>
  <si>
    <t>ls</t>
  </si>
  <si>
    <t>Bongkar/pasang collar Ø 500 mm</t>
  </si>
  <si>
    <t>Install magnetic flow</t>
  </si>
  <si>
    <t>Penyetelan valve air masuk/bypass/wo</t>
  </si>
  <si>
    <t>titik</t>
  </si>
  <si>
    <t>Pompa, Pengeringan bak magnetic</t>
  </si>
  <si>
    <t>hari</t>
  </si>
  <si>
    <t>Penerangan</t>
  </si>
  <si>
    <t>malam</t>
  </si>
  <si>
    <t>Pembersihan lokasi</t>
  </si>
  <si>
    <t>Sewa Crane</t>
  </si>
  <si>
    <t>hitung</t>
  </si>
  <si>
    <t>Dua Belas Juta Enam Ratus Delapan Puluh Satu Ribu Tujuh Ratus Rupiah</t>
  </si>
  <si>
    <t>Ir. Zulkifli Lubis</t>
  </si>
  <si>
    <t>PEKERJAAN PENCUCIAN BAK RESERVOIR</t>
  </si>
  <si>
    <t>LOKASI: BOOSTER PUMP PERUM. CEMARA ASRI</t>
  </si>
  <si>
    <t>CABANG CEMARA</t>
  </si>
  <si>
    <t>No.</t>
  </si>
  <si>
    <t>Uraian Pekerjaan</t>
  </si>
  <si>
    <t>Vol.</t>
  </si>
  <si>
    <t>Sat</t>
  </si>
  <si>
    <t>Analisa</t>
  </si>
  <si>
    <t>Harga Satuan</t>
  </si>
  <si>
    <t xml:space="preserve">Jumlah Harga </t>
  </si>
  <si>
    <t>Sub. Total</t>
  </si>
  <si>
    <t>( Rp. )</t>
  </si>
  <si>
    <t>Pek. Pendahuluan</t>
  </si>
  <si>
    <t>Persiapan/survey</t>
  </si>
  <si>
    <t>Sewa pompa Ø 6 "</t>
  </si>
  <si>
    <t>Sewa pompa Ø 4 "</t>
  </si>
  <si>
    <t>Alat bantu kerja</t>
  </si>
  <si>
    <t>Pemasangan pompa dan setting</t>
  </si>
  <si>
    <t>II.</t>
  </si>
  <si>
    <t>Pengurasan/Pencucian Reservoir I (42x16,5x5)</t>
  </si>
  <si>
    <t>Pengurasan Reservoir ta: 50 cm (K. Malam)</t>
  </si>
  <si>
    <t>Penyikatan Dinding Reservoir (K. Malam)</t>
  </si>
  <si>
    <t>Penyikatan Lantai Reservoir (K. Malam)</t>
  </si>
  <si>
    <t>Pengangkatan lumpur tebal ± 18 cm (K. Malam)</t>
  </si>
  <si>
    <t>0.18A4 + 3A10</t>
  </si>
  <si>
    <t>Pengurasan/Pencucian Reservoir II (42x16,5x5)</t>
  </si>
  <si>
    <t>Pengurasan reservoir ta: 50 cm (k. malam)</t>
  </si>
  <si>
    <t>Penyikatan reservoir (k. malam)</t>
  </si>
  <si>
    <t>Penyikatan lantai reservoir (k. malam)</t>
  </si>
  <si>
    <t>Pengangkatan lumpur tebal ± 10 cm (k. malam)</t>
  </si>
  <si>
    <t>Lain-lain</t>
  </si>
  <si>
    <t xml:space="preserve">Perancah </t>
  </si>
  <si>
    <t>Pembersihan Lokasi</t>
  </si>
  <si>
    <t xml:space="preserve">Melangsir Lumpur </t>
  </si>
  <si>
    <t>Dokumentasi</t>
  </si>
  <si>
    <t>Jumlah</t>
  </si>
  <si>
    <t>PPN 10%</t>
  </si>
  <si>
    <t>Empat Puluh Enam Juta Lima Ratus Tiga Puluh Satu Ribu Sembilan Ratus Rupiah</t>
  </si>
  <si>
    <t xml:space="preserve">TOTAL </t>
  </si>
  <si>
    <t>Medan,       Juni 2012</t>
  </si>
  <si>
    <t>RENCANA ANGGARAN BIAYA (RAB) PEKERJAAN</t>
  </si>
  <si>
    <t>PEMASANGAN CHECK VALVE DAN GATE VALVE PADA PIPA AIR MASUK KE MENARA Ø 200 MM DAN Ø 250 MM</t>
  </si>
  <si>
    <t>LOKASI: BOOSTER PUMP MENARA</t>
  </si>
  <si>
    <t>Gate valve Ø 200 mm</t>
  </si>
  <si>
    <t>barang gudang</t>
  </si>
  <si>
    <t>gate valve Ø 250 mm</t>
  </si>
  <si>
    <t>Check valve Ø 200 mm</t>
  </si>
  <si>
    <t>Rubber packing 3 mm</t>
  </si>
  <si>
    <t>Bongkar flange steel Ø 200 &amp; 250 mm</t>
  </si>
  <si>
    <t>Pemotongan pipa Ø 200 mm 2x</t>
  </si>
  <si>
    <t>m'</t>
  </si>
  <si>
    <t>Pemotongan pipa Ø 250 mm 2x</t>
  </si>
  <si>
    <t>Pengelasan penuh pipa Ø 200 mm 3x</t>
  </si>
  <si>
    <t>Pengelasan penuh pipa Ø 250 mm 3x</t>
  </si>
  <si>
    <t>Pengeboran flange gate valve</t>
  </si>
  <si>
    <t>lubang</t>
  </si>
  <si>
    <t>Pasang gate valve Ø 200 mm</t>
  </si>
  <si>
    <t>Pasang gate valve Ø 250 mm</t>
  </si>
  <si>
    <t>Bongkar Pasang Check valve Ø 200 mm</t>
  </si>
  <si>
    <t>Penyetelan gate valve air masuk-keluar</t>
  </si>
  <si>
    <t>Langsir material dan peralatan kerja</t>
  </si>
  <si>
    <t>Pembersihan lokasi dan peralatan</t>
  </si>
  <si>
    <t>Jumlah biaya pekerjaan</t>
  </si>
  <si>
    <t>Medan,       Maret  2012</t>
  </si>
  <si>
    <t>Dihitung oleh :</t>
  </si>
  <si>
    <t>Ir. Arif Haryadian, MSi</t>
  </si>
  <si>
    <t>Muhri Fepri Iswanto ST</t>
  </si>
  <si>
    <t>Ir. Lampo Siregar</t>
  </si>
  <si>
    <t>Pls. Kadiv. Operasi Zona 1</t>
  </si>
  <si>
    <t>PENGGANTIAN CHECK VALVE Ø 250 MM POMPA NO. 2</t>
  </si>
  <si>
    <t>LOKASI: BP. SEI AGUL</t>
  </si>
  <si>
    <t>Check valve Ø 250 mm</t>
  </si>
  <si>
    <t>stok gudang</t>
  </si>
  <si>
    <t xml:space="preserve">Pekerjaan </t>
  </si>
  <si>
    <t>Stelan valve air masuk/bypass</t>
  </si>
  <si>
    <t>Bongkar pasang check valve</t>
  </si>
  <si>
    <t>Bongkar pasang spool pice</t>
  </si>
  <si>
    <t>Bongkar pasang dismentling</t>
  </si>
  <si>
    <t>Penyetelan dismentling</t>
  </si>
  <si>
    <t>Total</t>
  </si>
  <si>
    <t>Satu juta tiga ratus enam puluh satu ribu rupiah</t>
  </si>
  <si>
    <t>Medan, 08 Mei 2012</t>
  </si>
  <si>
    <t>PERBAIKAN 2 UNIT FOOT VALVE Ø 600 MM</t>
  </si>
  <si>
    <t>LOKASI: BP. LAUBENG KLEWANG</t>
  </si>
  <si>
    <t xml:space="preserve">Pelaksanaan Pekerjaan </t>
  </si>
  <si>
    <t>Penggantian Baut baja Uk: 3/4x5 inc (bongkar pasang)</t>
  </si>
  <si>
    <t>Penggantian Disk Foot Valve Ø 600 mm x 30 mm</t>
  </si>
  <si>
    <t>Material :SUS 316</t>
  </si>
  <si>
    <t xml:space="preserve">Rubber packing 5 mm </t>
  </si>
  <si>
    <t>Penggantian Shaft Foot Valve Ø 50 x 250 mm (pengelasan)</t>
  </si>
  <si>
    <t>Material:SUS 316 (tempa)</t>
  </si>
  <si>
    <t>Bongkar/ Kopel Foot Valve,penyekrapan,pengecatan</t>
  </si>
  <si>
    <t xml:space="preserve">Rekondisi Flange Foot Valve Ø 1000 mm </t>
  </si>
  <si>
    <t>bubut/sekrap, Couting + pengecatan</t>
  </si>
  <si>
    <t>Rekondisi Flange Hausing Foot Valve Ø 1000 mm</t>
  </si>
  <si>
    <t>bubut/sekrap</t>
  </si>
  <si>
    <t>Rekondisi Flange Saringan Foot Valve Ø 1000 mm</t>
  </si>
  <si>
    <t>Rekondisi Saringan Foot Valve Ø 1000 mm</t>
  </si>
  <si>
    <t>Penggantian Plat Shaft Foot Valve (pengelasan)</t>
  </si>
  <si>
    <t>Menurunkan Foot Valve Booster dengan Tadano</t>
  </si>
  <si>
    <t>Trip</t>
  </si>
  <si>
    <t>Pemasangan dengan pipa Header Foot Valve</t>
  </si>
  <si>
    <t>Tujuh Puluh Satu Juta Tujuh Ratus Ribu Delapan Ratus Rupiah</t>
  </si>
  <si>
    <t>Medan,    Juli 2012</t>
  </si>
  <si>
    <t>BREAK DOWN</t>
  </si>
  <si>
    <t>Lokasi : Booster Pump Laubeng Klewang</t>
  </si>
  <si>
    <t>No</t>
  </si>
  <si>
    <t>Vol</t>
  </si>
  <si>
    <t>Anal</t>
  </si>
  <si>
    <t>Jumlah Harga</t>
  </si>
  <si>
    <t xml:space="preserve">  1. Flange spigot Ø 600 x 1000 mm sch 40 t : 12.5 mm (tempa)</t>
  </si>
  <si>
    <t xml:space="preserve">  2. Karet Adaptor Coupling Ø 600 x 1000 mm (tempa)</t>
  </si>
  <si>
    <t xml:space="preserve">  3. Bolt &amp; Nut Ø 1" x 4"</t>
  </si>
  <si>
    <t xml:space="preserve">  4. Ring per Bolt &amp; Nut Ø 1" x 4"</t>
  </si>
  <si>
    <t xml:space="preserve">  5. Rubber Packing t = 5 mm</t>
  </si>
  <si>
    <t xml:space="preserve">Meter </t>
  </si>
  <si>
    <t xml:space="preserve">  6. Bongkar Flange Spigot Ø 600 mm (malam hari)</t>
  </si>
  <si>
    <t xml:space="preserve">  7. Bongkar Mekanical Coupling Ø 600 mm (malam hari)</t>
  </si>
  <si>
    <t xml:space="preserve">  8. Pasang Mekanical Coupling Ø 600 mm (malam hari)</t>
  </si>
  <si>
    <t xml:space="preserve">  9. Pasang Flange Spigot Ø 600 mm (malam hari)</t>
  </si>
  <si>
    <t>10. Dewatering (malam hari)</t>
  </si>
  <si>
    <t>Malam</t>
  </si>
  <si>
    <t>11. Pembuatan Steking (malam hari)</t>
  </si>
  <si>
    <t>12. Penyetelan (malam hari)</t>
  </si>
  <si>
    <t>13. transport material dan peralatan (malam hari)</t>
  </si>
  <si>
    <t xml:space="preserve">Terbilang : </t>
  </si>
  <si>
    <t>Enam belas juta enam ratus enam puluh delapan ribu dua ratus rupiah</t>
  </si>
  <si>
    <t>Tempa Flange Spigot</t>
  </si>
  <si>
    <t>Ø 600 x 1000 mm Sch 40</t>
  </si>
  <si>
    <t>t : 12.5 mm</t>
  </si>
  <si>
    <t xml:space="preserve">   - Pipa Steel Ø 600 x 1000 mm                               </t>
  </si>
  <si>
    <t>=</t>
  </si>
  <si>
    <t>1 meter x Rp. 3,350,000,-</t>
  </si>
  <si>
    <t xml:space="preserve">     Sch 40 t : 12.5 mm                                               </t>
  </si>
  <si>
    <t>Rp. 3,350,000,-</t>
  </si>
  <si>
    <t xml:space="preserve">   - Flange Ø 600 t : 22 mm                                           </t>
  </si>
  <si>
    <t>1 buah x Rp. 2,718,196,-</t>
  </si>
  <si>
    <t xml:space="preserve">                                                                                       </t>
  </si>
  <si>
    <t>Rp. 2,718,196,-</t>
  </si>
  <si>
    <t xml:space="preserve">   - Pemotongan Pipa Ø 600 mm                                   </t>
  </si>
  <si>
    <t>3.76 x Rp. 49,076.36,-</t>
  </si>
  <si>
    <t xml:space="preserve">     t : 12.5 mm                                                                </t>
  </si>
  <si>
    <t xml:space="preserve">   - Pengelasan Pipa Las Penuh                                     </t>
  </si>
  <si>
    <t>3.76 x Rp. 189,231.26,-</t>
  </si>
  <si>
    <t xml:space="preserve">                                                                                        </t>
  </si>
  <si>
    <t xml:space="preserve">                                                                         Total       </t>
  </si>
  <si>
    <t xml:space="preserve">Karet Adaptor Coupling Ø 600 (tempa)                          </t>
  </si>
  <si>
    <t>2 buah x Rp. 750,000,-</t>
  </si>
  <si>
    <t>Rp. 1,500,000,-</t>
  </si>
  <si>
    <t xml:space="preserve">Bolt &amp; Nut Ø 1" x 4"                                                         </t>
  </si>
  <si>
    <t>20 buah x Rp. 14,640,-</t>
  </si>
  <si>
    <t>Rp. 292,800,-</t>
  </si>
  <si>
    <t xml:space="preserve">Ring per Bolt &amp; Nut Ø 1" x 4"                                           </t>
  </si>
  <si>
    <t>40 buah x Rp. 3,000,-</t>
  </si>
  <si>
    <t xml:space="preserve">                                                                                         </t>
  </si>
  <si>
    <t>Rp. 120,000,-</t>
  </si>
  <si>
    <t xml:space="preserve">Rubber Packing t= 5 mm                                                </t>
  </si>
  <si>
    <t>1 meter x Rp. 220,000,-</t>
  </si>
  <si>
    <t>Rp. 220,000,-</t>
  </si>
  <si>
    <t xml:space="preserve">Bongkar/pasang Flange Spigot Ø 600 mm (mlm hari)   </t>
  </si>
  <si>
    <t>1 buah x Rp. 605,385,-</t>
  </si>
  <si>
    <t>Rp. 605,385,-</t>
  </si>
  <si>
    <t xml:space="preserve">Bongkar/pasang Mekanical Coupling Ø 600 mm (mlm hari)   </t>
  </si>
  <si>
    <t xml:space="preserve">                                                                                   </t>
  </si>
  <si>
    <t xml:space="preserve">Dewatering (mlm hari)                                               </t>
  </si>
  <si>
    <t>1 x  Rp. 300,000,-</t>
  </si>
  <si>
    <t>Rp. 300,000,-</t>
  </si>
  <si>
    <t xml:space="preserve">Pembuatan Steking (mlm hari)                                 </t>
  </si>
  <si>
    <t>2 x Rp. 150,000,-</t>
  </si>
  <si>
    <t xml:space="preserve">                                                                                  </t>
  </si>
  <si>
    <t xml:space="preserve">Penyetelan (mlm hari)                                               </t>
  </si>
  <si>
    <t>1 x Rp. 250,000,-</t>
  </si>
  <si>
    <t>Rp. 250,000,-</t>
  </si>
  <si>
    <t xml:space="preserve">                                                               Total </t>
  </si>
  <si>
    <t xml:space="preserve">                                                                 Dibulatkan </t>
  </si>
  <si>
    <t>PEMBUATAN TUTUP CANEL KABEL DAN PINTU RUANG POMPA</t>
  </si>
  <si>
    <t>Lokasi : Booster Pump Martubung</t>
  </si>
  <si>
    <t>Pembuatan Tutup chanel kabel</t>
  </si>
  <si>
    <t>Uk : 120 x 87 Cm</t>
  </si>
  <si>
    <t>- Plat Bordes Uk : 120 x 87 Cm</t>
  </si>
  <si>
    <t>Rp. 357.500</t>
  </si>
  <si>
    <t>-  Plat Siku 50 x 50 x 5 mm panjang 4 m</t>
  </si>
  <si>
    <t>Rp. 248.400</t>
  </si>
  <si>
    <t>-  Pemotongan Plat Bordes t = 5 mm</t>
  </si>
  <si>
    <t>1,2 m x Rp. 49.076,36</t>
  </si>
  <si>
    <t>Rp. 58.891,632</t>
  </si>
  <si>
    <t>-  Pemotongan Besi Siku 50 x 50 x 5 mm</t>
  </si>
  <si>
    <t>0,8 m x Rp. 49.076,36</t>
  </si>
  <si>
    <t xml:space="preserve">   8 sisi x 10 Cm</t>
  </si>
  <si>
    <t>Rp. 39.261,088</t>
  </si>
  <si>
    <t>-  Pengecatan Plat Bordes timbal balik 2 x cat</t>
  </si>
  <si>
    <r>
      <t>2,088 m</t>
    </r>
    <r>
      <rPr>
        <sz val="11"/>
        <color indexed="8"/>
        <rFont val="Arial"/>
        <family val="2"/>
      </rPr>
      <t>² x Rp. 29.891,09</t>
    </r>
  </si>
  <si>
    <t>Rp. 62.412</t>
  </si>
  <si>
    <t xml:space="preserve">-  Pengelasan Plat Siku Ke Plat Bordes </t>
  </si>
  <si>
    <t>0,88 m x Rp. 189.231,26</t>
  </si>
  <si>
    <t xml:space="preserve">   panjang 3 Cm  16 tempat</t>
  </si>
  <si>
    <t>Rp. 166.523,50</t>
  </si>
  <si>
    <t>-  Pembuatan lobang Plat Bordes 4 lobang</t>
  </si>
  <si>
    <t>4 x Rp. 7.645,32</t>
  </si>
  <si>
    <t>Rp. 30.581,28</t>
  </si>
  <si>
    <t>-  Besi beton 12 mm panjang 70 Cm</t>
  </si>
  <si>
    <t>0,624 x Rp. 13.635</t>
  </si>
  <si>
    <t xml:space="preserve">   @ 70 Cm = 0,624 Kg</t>
  </si>
  <si>
    <t>Rp. 8.508,24</t>
  </si>
  <si>
    <t>Rp. 909.728,15</t>
  </si>
  <si>
    <t xml:space="preserve">Pembuatan Tutup chanel </t>
  </si>
  <si>
    <t>Uk : 120 x 109 Cm</t>
  </si>
  <si>
    <t>-  Plat Bordes Uk : 120 x 109 Cm</t>
  </si>
  <si>
    <t>Rp. 454.000</t>
  </si>
  <si>
    <t>-  Plat Siku 50 x 50 x 5 mm panjang 4,5 m</t>
  </si>
  <si>
    <t>Rp. 268.110</t>
  </si>
  <si>
    <t>0,8 m x Rp. 49.076,34</t>
  </si>
  <si>
    <t>-  Pengelasan Plat Siku Ke Plat Bordes</t>
  </si>
  <si>
    <t>1 m x Rp. 189.231,26</t>
  </si>
  <si>
    <t xml:space="preserve">   panjang 3 Cm 18 tempat</t>
  </si>
  <si>
    <t>Rp. 189.231,26</t>
  </si>
  <si>
    <t>-  Pembuatan lobang Plat Bordes  4 lobang</t>
  </si>
  <si>
    <t>-  Besi Beton 12 mm panjang 70 Cm</t>
  </si>
  <si>
    <t>Rp. 1.048.583,500</t>
  </si>
  <si>
    <t>Tempa Pintu Harmonika</t>
  </si>
  <si>
    <r>
      <t>5,76 m</t>
    </r>
    <r>
      <rPr>
        <sz val="11"/>
        <color indexed="8"/>
        <rFont val="Arial"/>
        <family val="2"/>
      </rPr>
      <t>²</t>
    </r>
    <r>
      <rPr>
        <sz val="11"/>
        <color indexed="8"/>
        <rFont val="Calibri"/>
      </rPr>
      <t xml:space="preserve"> x Rp. 980.900</t>
    </r>
  </si>
  <si>
    <t>Uk : 240 x 240 cm</t>
  </si>
  <si>
    <t>Rp. 5.650.000</t>
  </si>
  <si>
    <t>Lengkap kusen + kunci dan pemasangan</t>
  </si>
  <si>
    <t>Tempa Pintu Panel Papan sembarang keras</t>
  </si>
  <si>
    <t>Rp. 545.000</t>
  </si>
  <si>
    <t>Uk : 90 x 210 Cm</t>
  </si>
  <si>
    <t>- Pemasangan</t>
  </si>
  <si>
    <t>Rp. 75.000</t>
  </si>
  <si>
    <t>- Kunci</t>
  </si>
  <si>
    <t>Rp. 695.000</t>
  </si>
  <si>
    <t>Rp. 480.000</t>
  </si>
  <si>
    <t>Uk : 80 x 210 Cm</t>
  </si>
  <si>
    <t>Rp. 630.000</t>
  </si>
  <si>
    <t>PEMBUATAN TUTUP CANEL KABEL</t>
  </si>
  <si>
    <t>Lokasi : Booster Pump Simalingkar</t>
  </si>
  <si>
    <t>Plat Bordes</t>
  </si>
  <si>
    <t>Plat Bordes Uk: 120 x 25 Cm  t= 5 mm</t>
  </si>
  <si>
    <t>Rp. 190.899,50</t>
  </si>
  <si>
    <t>Besi Siku 50 x 50 x 5 mm Panjang = 4,4 m</t>
  </si>
  <si>
    <t>4,4 m x Rp. 30.000</t>
  </si>
  <si>
    <t>Rp. 132.000</t>
  </si>
  <si>
    <t>Pemotongan Plat Bordes 2,45 m</t>
  </si>
  <si>
    <t>2,45 m x Rp. 49.076,36</t>
  </si>
  <si>
    <t>Rp. 120.237</t>
  </si>
  <si>
    <t>Pengelasan Besi Siku 52 titik</t>
  </si>
  <si>
    <t>52 x Rp. 1.864,79</t>
  </si>
  <si>
    <t>Rp. 96.968,08</t>
  </si>
  <si>
    <t>Rp. 540.105,58</t>
  </si>
  <si>
    <t>Rp. 540.000</t>
  </si>
  <si>
    <t>PENGECATAN ATAP MENARA</t>
  </si>
  <si>
    <t>Lokasi : Booster Pump Menara</t>
  </si>
  <si>
    <t>Fiber Glass</t>
  </si>
  <si>
    <t>Uk: 7000 x 2000 x 300 mm</t>
  </si>
  <si>
    <t>Tebal: 2 mm</t>
  </si>
  <si>
    <t xml:space="preserve">  - Luas Fiber/lembar </t>
  </si>
  <si>
    <t>7 m²</t>
  </si>
  <si>
    <t xml:space="preserve">  - Harga/m²</t>
  </si>
  <si>
    <t xml:space="preserve">  - Harga/ lembar</t>
  </si>
  <si>
    <t>7 x 300,000</t>
  </si>
  <si>
    <t xml:space="preserve">  - Jasa 20%</t>
  </si>
  <si>
    <t>Harga/lembar Fiber Glass Uk : 7000 x 2000 x 300 mm</t>
  </si>
  <si>
    <t>Plat Stainless Steel SUS 201</t>
  </si>
  <si>
    <t>Uk : 30 x 5 x 600 mm</t>
  </si>
  <si>
    <t xml:space="preserve">  - Harga/batang</t>
  </si>
  <si>
    <t>Harga/batang + 20%</t>
  </si>
  <si>
    <t>Cat dasar PenZinc - Primer Epoxy</t>
  </si>
  <si>
    <t>@ Pail 32 Kg</t>
  </si>
  <si>
    <t xml:space="preserve">  - Harga cat/pail</t>
  </si>
  <si>
    <t>Harga/pail + 20%</t>
  </si>
  <si>
    <t>Cat minyak Penta Sinthentic - Top Side</t>
  </si>
  <si>
    <t>@ Pail 25 Kg</t>
  </si>
  <si>
    <t xml:space="preserve">Pengecatan atap bagian bawah 4 x cat, 2 x cat dasar </t>
  </si>
  <si>
    <t>+ 2 x cat finishing posisi diatas menara</t>
  </si>
  <si>
    <t xml:space="preserve">  - Biaya pengecatan/m²</t>
  </si>
  <si>
    <t xml:space="preserve">     3 x cat ( K11.a )</t>
  </si>
  <si>
    <t>26,518 / 3</t>
  </si>
  <si>
    <t xml:space="preserve">     1 x cat </t>
  </si>
  <si>
    <t xml:space="preserve">  - Untuk pengecatan/m²</t>
  </si>
  <si>
    <t>8,839 x 4 x 1.5</t>
  </si>
  <si>
    <t xml:space="preserve">     4 x cat posisi diatas menara</t>
  </si>
  <si>
    <t>Pengecatan atap  bagian atas 3 x cat, 1 x cat dasar</t>
  </si>
  <si>
    <t>+ 2 x cat finishing</t>
  </si>
  <si>
    <t>8,839 x 3 x 1.5</t>
  </si>
  <si>
    <t xml:space="preserve">     1 x cat dasar + 2 x cat finishing posisi diatas menara</t>
  </si>
  <si>
    <t>Pemasangan lapis fiber atap menara bagian bawah/</t>
  </si>
  <si>
    <t xml:space="preserve">penyetelan                                              </t>
  </si>
  <si>
    <t xml:space="preserve">  - Pengeboran plat SS untuk plat fiber</t>
  </si>
  <si>
    <t>16 lobang</t>
  </si>
  <si>
    <t xml:space="preserve">     Pengeboran/lobang</t>
  </si>
  <si>
    <t>7,645.32 (tabel)</t>
  </si>
  <si>
    <t>16 x 7,645.32</t>
  </si>
  <si>
    <t xml:space="preserve">  - Pengeboran besi UNP untuk baut pengikat fiber</t>
  </si>
  <si>
    <t xml:space="preserve">     Pengeboran besi UNP posisi diatas menara</t>
  </si>
  <si>
    <t>16 x 7,645.32 x 1.5</t>
  </si>
  <si>
    <t xml:space="preserve">  - Pengangkatan plat SS, pengangkatan fiber/lembar</t>
  </si>
  <si>
    <t xml:space="preserve">     (@ 7.0 m² )</t>
  </si>
  <si>
    <t xml:space="preserve">    Pemasangan plat SS dan penyetelan ( 1 sel )</t>
  </si>
  <si>
    <t xml:space="preserve">  - Pemasangan fiber/penyetelan @ 7.0 m²</t>
  </si>
  <si>
    <t xml:space="preserve">    Posisi diatas menara</t>
  </si>
  <si>
    <t>PENGGANTIAN SLUICE GATE</t>
  </si>
  <si>
    <t>1.</t>
  </si>
  <si>
    <t>Pembuatan Sluice gate, frame sluice gate dan sistem</t>
  </si>
  <si>
    <t>perapat/sel dengan material Stainless steel SUS 304</t>
  </si>
  <si>
    <t>- Guide frame 1810 x 133 x 200  t: 8 mm</t>
  </si>
  <si>
    <t>89.30 Kg x 140,000</t>
  </si>
  <si>
    <t>- Gate Leaf 910 x 900 mm  t: 8 mm</t>
  </si>
  <si>
    <t>65.20 Kg x 140,000</t>
  </si>
  <si>
    <t>- Rangka penguat daya pintu 120 x 80 x 8  t: 8 mm</t>
  </si>
  <si>
    <t>57.96 Kg x 140,000</t>
  </si>
  <si>
    <t>- Penguat frame pintu 80 x 8 x 900  t: 8 mm</t>
  </si>
  <si>
    <t>21.05 Kg x 140,000</t>
  </si>
  <si>
    <t>- Plat frame 80 x 150 x 900  t: 8 mm</t>
  </si>
  <si>
    <t>10.55 Kg x 140,000</t>
  </si>
  <si>
    <t>- Bottom plate 200 x 1200</t>
  </si>
  <si>
    <t>15.21 Kg x 140,000</t>
  </si>
  <si>
    <t>- Plat penguat lain-lain</t>
  </si>
  <si>
    <t>20 Kg x 140,000</t>
  </si>
  <si>
    <t>- Chemical Anchor + bolt Ø 16 x 200</t>
  </si>
  <si>
    <t>12 set x 575,000</t>
  </si>
  <si>
    <t>- Pin Spindle Ø 16 x 200</t>
  </si>
  <si>
    <t>2 pcs x 250,000</t>
  </si>
  <si>
    <t>- Rubber seal Tempa 1 lot</t>
  </si>
  <si>
    <t>1 lot x 1,900,000</t>
  </si>
  <si>
    <t xml:space="preserve">- Pengeboran, grinding dan setting Stainless Steel </t>
  </si>
  <si>
    <t xml:space="preserve">   1 lot (ls)</t>
  </si>
  <si>
    <t>- Pemotongan Stainless Steel t=8 mm dengan Flashma</t>
  </si>
  <si>
    <t>- Pengelasan penuh Stainless Steel t= 8 mm p=11 meter</t>
  </si>
  <si>
    <t xml:space="preserve">  @ Rp. 500,000</t>
  </si>
  <si>
    <t>11 x 500,000</t>
  </si>
  <si>
    <t>2.</t>
  </si>
  <si>
    <t>Shaft Sluice gate pipa Ø 1⅟₂" x 6 m</t>
  </si>
  <si>
    <t>Carbon Steel Schedule 60  1 unit (Ls)</t>
  </si>
  <si>
    <t>3.</t>
  </si>
  <si>
    <t>Bongkar pasang Sluice gate, bongkar pasang Guide</t>
  </si>
  <si>
    <t xml:space="preserve"> frame, bongkar pasang Anchor, bongkar pasang Shaft,</t>
  </si>
  <si>
    <t xml:space="preserve">  setting ,dll. (kerja malam) 1 unit (Ls)</t>
  </si>
  <si>
    <t>PEMBUATAN MAINHOLE</t>
  </si>
  <si>
    <t>Lokasi : Booster Pump Sejarah</t>
  </si>
  <si>
    <t>Pembuatan lobang Mainhole untuk pengangkatan endapan</t>
  </si>
  <si>
    <t xml:space="preserve">lumpur dan pengecoran tempat tutup Mainhole </t>
  </si>
  <si>
    <t>- Pembobokan lantai atas reservoir beton bertulang K.300</t>
  </si>
  <si>
    <t xml:space="preserve">   Uk: 80 x 80 cm tebal : 30 Cm 1 tempat (Ls)</t>
  </si>
  <si>
    <t>- Bekisting :</t>
  </si>
  <si>
    <t xml:space="preserve">                         - (0.30 x 1.20) x 4 = 1.44 m2</t>
  </si>
  <si>
    <t>2.4 x 182,201.78  (F8.a)</t>
  </si>
  <si>
    <r>
      <t xml:space="preserve">                         - (0.30 x 0.80) x 4 </t>
    </r>
    <r>
      <rPr>
        <u/>
        <sz val="11"/>
        <color indexed="8"/>
        <rFont val="Calibri"/>
        <family val="2"/>
      </rPr>
      <t xml:space="preserve">= 0.96 m2  +  </t>
    </r>
  </si>
  <si>
    <t xml:space="preserve">                                                               2.40 m2</t>
  </si>
  <si>
    <t>- Pengecoran dinding lobang Mainhole beton cor mutu FC</t>
  </si>
  <si>
    <t>0.29 x 455,805.37 (G41.c)</t>
  </si>
  <si>
    <t xml:space="preserve">   Uk : 120 x 120  tebal : 30 cm  lebar : 20 cm</t>
  </si>
  <si>
    <t xml:space="preserve">   cor = (0.30 x 0.20) x 4.8</t>
  </si>
  <si>
    <t xml:space="preserve">          = 0.29 m3</t>
  </si>
  <si>
    <t xml:space="preserve">                                                                                                   Total biaya</t>
  </si>
  <si>
    <t xml:space="preserve">                                                                                                   Dibulatkan</t>
  </si>
  <si>
    <t>Pembuatan tutup Mainhole reservoir plat bordes</t>
  </si>
  <si>
    <t>Uk : 120 cm x 120 cm   tebal : 6 mm</t>
  </si>
  <si>
    <t>- Plat bordes uk : 1.2 m x 1.2 m   tebal : 6 mm</t>
  </si>
  <si>
    <t>1.44 m2</t>
  </si>
  <si>
    <t xml:space="preserve">   Harga/m2 @ Rp. 755,100</t>
  </si>
  <si>
    <t>1.44 m2 x 755,100</t>
  </si>
  <si>
    <t>- Plat siku uk : 50 x 50    tebal : 5 mm</t>
  </si>
  <si>
    <t>4.8 m</t>
  </si>
  <si>
    <t xml:space="preserve">   Harga/m @ Rp. 37,500</t>
  </si>
  <si>
    <t>4.8 m x 37,500</t>
  </si>
  <si>
    <t xml:space="preserve">- Pemotongan Plat siku </t>
  </si>
  <si>
    <t>0.2 m x 49,076.36</t>
  </si>
  <si>
    <t xml:space="preserve">- Pengelasan Plat siku 64 titik </t>
  </si>
  <si>
    <t>64 x 1,863.8</t>
  </si>
  <si>
    <t xml:space="preserve">   Las titik timbal balik</t>
  </si>
  <si>
    <t>Lokasi : Booster Pump Pasar IV Padang Bulan</t>
  </si>
  <si>
    <t>perapat/seal dengan material Stainless steel SUS 304</t>
  </si>
  <si>
    <t>RENCANA JADWAL PENGURASAN RESERVOIR</t>
  </si>
  <si>
    <t>LOKASI : BOOSTER PUMP CEMARA ASRI</t>
  </si>
  <si>
    <t>TANGGAL</t>
  </si>
  <si>
    <t>JAM</t>
  </si>
  <si>
    <t>URAIAN KERJA</t>
  </si>
  <si>
    <t>JUMLAH</t>
  </si>
  <si>
    <t>OPERASI POMPA</t>
  </si>
  <si>
    <t>KETERANGAN</t>
  </si>
  <si>
    <t>POMPA DISTRIBUSI</t>
  </si>
  <si>
    <t>POMPA PENGERING</t>
  </si>
  <si>
    <t>NO.1</t>
  </si>
  <si>
    <t>NO.2</t>
  </si>
  <si>
    <t>NO.3</t>
  </si>
  <si>
    <t>09.00 - 15.00</t>
  </si>
  <si>
    <t>1. Pemasangan peralatan/pemeriksaan</t>
  </si>
  <si>
    <t xml:space="preserve">    kelengkapan peralatan</t>
  </si>
  <si>
    <t>ON</t>
  </si>
  <si>
    <t>OFF</t>
  </si>
  <si>
    <t xml:space="preserve">      - Pemasangan Pompa Ø 4"  </t>
  </si>
  <si>
    <t>1 unit</t>
  </si>
  <si>
    <t xml:space="preserve">      - Pemasangan Pompa Ø 6"  </t>
  </si>
  <si>
    <t xml:space="preserve">      - Pemasangan lampu penerangan </t>
  </si>
  <si>
    <t>Sesuai kebutuhan</t>
  </si>
  <si>
    <t xml:space="preserve">      - Pekerja </t>
  </si>
  <si>
    <t>20 orang</t>
  </si>
  <si>
    <t xml:space="preserve">      - Kelengkapan alat bantu kerja :</t>
  </si>
  <si>
    <t xml:space="preserve">         1. Sapu</t>
  </si>
  <si>
    <t>10 buah</t>
  </si>
  <si>
    <t xml:space="preserve">         2. Alat pendorong Residu</t>
  </si>
  <si>
    <t>6 buah</t>
  </si>
  <si>
    <t xml:space="preserve">         3. Ember pengangkat</t>
  </si>
  <si>
    <t>4 buah</t>
  </si>
  <si>
    <t xml:space="preserve">         4. Brush kawat</t>
  </si>
  <si>
    <t>8 buah</t>
  </si>
  <si>
    <t xml:space="preserve">         5. Brush biasa</t>
  </si>
  <si>
    <t>2. Pelaksanaan Pekerjaan</t>
  </si>
  <si>
    <t xml:space="preserve">    - Penyikatan dinding reservior</t>
  </si>
  <si>
    <t xml:space="preserve">    - Penyikatan lantai reservoir</t>
  </si>
  <si>
    <t xml:space="preserve">    - Pengangkatan lumpur</t>
  </si>
  <si>
    <t xml:space="preserve">    - Pembilasan reservoir</t>
  </si>
  <si>
    <t xml:space="preserve">    - Pengisian reservoir</t>
  </si>
  <si>
    <t xml:space="preserve">    - Pengaturan kembali Valve ke posisi</t>
  </si>
  <si>
    <t xml:space="preserve">      semula</t>
  </si>
  <si>
    <t>05.00</t>
  </si>
  <si>
    <t xml:space="preserve">    - Start Operasi Pompa</t>
  </si>
  <si>
    <t>05.00 - 08.00</t>
  </si>
  <si>
    <t xml:space="preserve">    - Monitoring operasi pompa/jaringan</t>
  </si>
  <si>
    <t>RENCANA JADWAL PEMASANGAN MAGNETIC FLOW Ø 500 mm</t>
  </si>
  <si>
    <t>LOKASI : BOOSTER PUMP GARU I</t>
  </si>
  <si>
    <t>NO.4</t>
  </si>
  <si>
    <t>NO.5</t>
  </si>
  <si>
    <t>SUMP PUMP                Ø 2"</t>
  </si>
  <si>
    <t>14 Sep 2012</t>
  </si>
  <si>
    <t>21.00 - 24.00</t>
  </si>
  <si>
    <t>- Pengaturan Valve pipa transmisi</t>
  </si>
  <si>
    <t xml:space="preserve">   Ø 500 mm</t>
  </si>
  <si>
    <t>- Buka Wash Out (WO)</t>
  </si>
  <si>
    <t xml:space="preserve">- Bongkar pasang Magnetic Flow </t>
  </si>
  <si>
    <t xml:space="preserve">   Ø 500 mm dan accessories</t>
  </si>
  <si>
    <t>- Instal dan setting Control Magnetic</t>
  </si>
  <si>
    <t xml:space="preserve">  Flow</t>
  </si>
  <si>
    <t>24.00</t>
  </si>
  <si>
    <t>- Start operasi pompa</t>
  </si>
  <si>
    <t>- Monitoring operasi pompa/jaringan</t>
  </si>
  <si>
    <t xml:space="preserve">  dan magnetic flow</t>
  </si>
  <si>
    <t>RENCANA JADWAL PEMASANGAN FOOT VALVE Ø 600 mm DAN PENGURASAN RESERVOIR</t>
  </si>
  <si>
    <t>LOKASI : BOOSTER PUMP LAUBENG KLEWANG</t>
  </si>
  <si>
    <t>SUMP PUMP                Ø 4"</t>
  </si>
  <si>
    <t>SUMP PUMP                Ø 6"</t>
  </si>
  <si>
    <t>19 Sep 2012</t>
  </si>
  <si>
    <t>09.00 - 19.00</t>
  </si>
  <si>
    <t>- Persiapan pelaksanaan pekerjaan</t>
  </si>
  <si>
    <t>- Pengangkapan Foot Valve Ø 600 mm</t>
  </si>
  <si>
    <t xml:space="preserve">   keatas reservoir</t>
  </si>
  <si>
    <t>- Persiapan/pemasangan pompa pengering</t>
  </si>
  <si>
    <t>- Pemeriksaan kelengkapan alat kerja</t>
  </si>
  <si>
    <t>- Pemasangan lampu penerangan</t>
  </si>
  <si>
    <t>20.00 - 24.00</t>
  </si>
  <si>
    <t>- Pemasangan Foot Valve Ø 600 mm</t>
  </si>
  <si>
    <t xml:space="preserve">Pendistribusian air </t>
  </si>
  <si>
    <t>- Pengurasan reservoir/pembilasan</t>
  </si>
  <si>
    <t>melalui jalur bypass</t>
  </si>
  <si>
    <t>01.00 - 05.00</t>
  </si>
  <si>
    <t>- Pengisian reservoir</t>
  </si>
  <si>
    <t>- Monitoring Operasional Pompa</t>
  </si>
  <si>
    <t>PENGGANTIAN MAGNETIC FLOW Ø 300 mm</t>
  </si>
  <si>
    <t>Lokasi : Booster Pump Sei Agul</t>
  </si>
  <si>
    <t>- Install alat instrumen/setting dan kalibrasi ( ls )</t>
  </si>
  <si>
    <t xml:space="preserve">   analisa hitung disetarakan bongkar pasang gate valve </t>
  </si>
  <si>
    <t xml:space="preserve">   Ø 300 mm</t>
  </si>
  <si>
    <t>- Bongkar pasang Magnetic Flow Ø 300 mm  1 unit (k. Malam)</t>
  </si>
  <si>
    <t>- Bongkar pasang collar Ø 300 mm (tabel) kerja malam</t>
  </si>
  <si>
    <t>- Bongkar pasang Flange Spigot Ø 300 mm (tabel) kerja malam</t>
  </si>
  <si>
    <t>- Pengaturan valve - valve 1 lot</t>
  </si>
  <si>
    <t>- Penerangan 1 lot (ls)</t>
  </si>
  <si>
    <t>- Sewa pompa 1 unit (ls)</t>
  </si>
  <si>
    <t>meter</t>
  </si>
  <si>
    <t>PEMBUATAN RUANG DOSHING</t>
  </si>
  <si>
    <t>Lokasi : Booster Pump Gaverta dan Sejarah</t>
  </si>
  <si>
    <t>Luas atap dan dinding rumah sodium untuk 1 unit</t>
  </si>
  <si>
    <t>- Bagian atas (atap)</t>
  </si>
  <si>
    <t xml:space="preserve">   Kerangka besi Hollow 30 x 30 mm</t>
  </si>
  <si>
    <t xml:space="preserve">   Atap fiber merk Twin Light</t>
  </si>
  <si>
    <t>300  cm x 400  cm</t>
  </si>
  <si>
    <t>12 m2</t>
  </si>
  <si>
    <t>- Dinding Bagian Samping</t>
  </si>
  <si>
    <t xml:space="preserve">   Dinding fiber merk Twin Light</t>
  </si>
  <si>
    <t>200 cm x 225 cm</t>
  </si>
  <si>
    <t>4,5 m2 x 2</t>
  </si>
  <si>
    <t>9 m2</t>
  </si>
  <si>
    <t>- Dinding Bagian Belakang</t>
  </si>
  <si>
    <t>300 cm x 225 cm</t>
  </si>
  <si>
    <t>6,75 m2</t>
  </si>
  <si>
    <t>27,75 m2</t>
  </si>
  <si>
    <t xml:space="preserve">Jumlah luas ruang sodium 1 unit   </t>
  </si>
  <si>
    <t xml:space="preserve">Harga/m2   </t>
  </si>
  <si>
    <t xml:space="preserve">Total biaya 1 unit   </t>
  </si>
  <si>
    <t>27,75 m2 x Rp. 444.325</t>
  </si>
  <si>
    <t xml:space="preserve">Dibulatkan   </t>
  </si>
  <si>
    <t>BREAK DOWN ITEM No. 1</t>
  </si>
  <si>
    <t>PERBAIKAN/PENUTUPAN KACA MONITORING</t>
  </si>
  <si>
    <t>RINCIAN UPAH PEKERJAAN</t>
  </si>
  <si>
    <t>Lokasi : Booster Pump Garu I</t>
  </si>
  <si>
    <t>Pahat dinding lobang kaca monitor</t>
  </si>
  <si>
    <t xml:space="preserve">                                                                                 Gambar A dengan D</t>
  </si>
  <si>
    <t xml:space="preserve">                                                                                 Gambar B dengan E</t>
  </si>
  <si>
    <t xml:space="preserve">                                                                                 Gambar C dengan F</t>
  </si>
  <si>
    <t xml:space="preserve">                                                                                 Jumlah biaya</t>
  </si>
  <si>
    <t>Pengeboran/pemasangan Dynabolt ke dinding reservoir</t>
  </si>
  <si>
    <t>- Pengeboran dinding reservoir K300 dengan handrill</t>
  </si>
  <si>
    <t xml:space="preserve">   mechine/lobang</t>
  </si>
  <si>
    <t>Rp. 150.000</t>
  </si>
  <si>
    <t>Rp.   50.000</t>
  </si>
  <si>
    <t>Rp. 15.000</t>
  </si>
  <si>
    <t>Rp.    3.000</t>
  </si>
  <si>
    <t>Rp.  12.000</t>
  </si>
  <si>
    <t>Pemotongan plat pelapis</t>
  </si>
  <si>
    <t>Uk : 78 x 84  = 3 buah</t>
  </si>
  <si>
    <t xml:space="preserve">         78 x 40  = 3 buah</t>
  </si>
  <si>
    <t>- Pemotongan plat sepanjang 78 cm 3 tempat</t>
  </si>
  <si>
    <t>- Pemotongan plat sepanjang 120 cm 1 tempat</t>
  </si>
  <si>
    <t xml:space="preserve"> 1 x 120 cm </t>
  </si>
  <si>
    <t>= 120 cm</t>
  </si>
  <si>
    <t>= 234 cm</t>
  </si>
  <si>
    <t>- Pemotongan plat sepanjang 42 cm 1 tempat</t>
  </si>
  <si>
    <t xml:space="preserve"> 3 x   78 cm  </t>
  </si>
  <si>
    <t xml:space="preserve">- Pemahatan dinding K300 untuk perekat pengecoran </t>
  </si>
  <si>
    <t>- Pemasangan dan penyetelan Dynabolt  ½"/buah</t>
  </si>
  <si>
    <t xml:space="preserve"> 1 x   164 cm  </t>
  </si>
  <si>
    <t>= 164 cm</t>
  </si>
  <si>
    <t>= 518 cm</t>
  </si>
  <si>
    <t>= 5,18 m</t>
  </si>
  <si>
    <t xml:space="preserve">   membutuhkan waktu 1 hari untuk 1 orang pekerja</t>
  </si>
  <si>
    <t>BREAKDOWN BIAYA PENGGANTI</t>
  </si>
  <si>
    <t>Biaya</t>
  </si>
  <si>
    <t>- Penutupan/pengecoran lobang bor</t>
  </si>
  <si>
    <t>- Biaya transportasi</t>
  </si>
  <si>
    <t>- Uang makan</t>
  </si>
  <si>
    <t>Rp.   53.375,15</t>
  </si>
  <si>
    <t>Rp.     6.500</t>
  </si>
  <si>
    <t>Rp.   15.000</t>
  </si>
  <si>
    <t>Total Biaya</t>
  </si>
  <si>
    <t>Rp.  74.875,15</t>
  </si>
  <si>
    <t>Rp.  75.000</t>
  </si>
  <si>
    <t>PEMUTUSAN TUNGGAKAN REKENING AIR</t>
  </si>
  <si>
    <t>LOKASI : BOOSTER PUMP MARTUBUNG</t>
  </si>
  <si>
    <t>14 Feb 2014</t>
  </si>
  <si>
    <t>09,00 - 16,00</t>
  </si>
  <si>
    <t xml:space="preserve">     kelengkapan peralatan</t>
  </si>
  <si>
    <t xml:space="preserve">     - Pemasangan lampu penerangan</t>
  </si>
  <si>
    <t xml:space="preserve">     - Pemasangan pompa pengering</t>
  </si>
  <si>
    <t xml:space="preserve">     - Membawa Magnetic Flow Ø 500 mm/</t>
  </si>
  <si>
    <t xml:space="preserve">        Acessories</t>
  </si>
  <si>
    <t xml:space="preserve">     - Dll</t>
  </si>
  <si>
    <t xml:space="preserve">     - Koordinasi IPA Limau Manis untuk </t>
  </si>
  <si>
    <t xml:space="preserve">        pengurangan pompa</t>
  </si>
  <si>
    <t xml:space="preserve">     - Penutupan Valve pipa transmisi jalur </t>
  </si>
  <si>
    <t>20,00 - 21,00</t>
  </si>
  <si>
    <t xml:space="preserve">        Cemara</t>
  </si>
  <si>
    <t xml:space="preserve">        Martubung, Air diarahkan ke Booster</t>
  </si>
  <si>
    <t xml:space="preserve">     - Membuka WO di jembatan Mangaan VII </t>
  </si>
  <si>
    <t>21,00 - 24,00</t>
  </si>
  <si>
    <t>24,00 - 03,00</t>
  </si>
  <si>
    <t xml:space="preserve">     - Pemasangan Magnetic flow dan</t>
  </si>
  <si>
    <t>03,00 - 04,00</t>
  </si>
  <si>
    <t xml:space="preserve">     - Pengaturan /pengoperasian kembali </t>
  </si>
  <si>
    <t xml:space="preserve">        Valve-valve</t>
  </si>
  <si>
    <t>04,00 - 05,00</t>
  </si>
  <si>
    <t xml:space="preserve">     - Pengisian Reservoir</t>
  </si>
  <si>
    <t>05,00</t>
  </si>
  <si>
    <t xml:space="preserve">     - Pengoperasian pompa Booster sesuai</t>
  </si>
  <si>
    <t xml:space="preserve">        jadwal</t>
  </si>
  <si>
    <t>1 lot</t>
  </si>
  <si>
    <t>3 unit</t>
  </si>
  <si>
    <t>1 set</t>
  </si>
  <si>
    <t>1 buah</t>
  </si>
  <si>
    <t>2 unit</t>
  </si>
  <si>
    <t>LOKASI</t>
  </si>
  <si>
    <t>BP. Martubung</t>
  </si>
  <si>
    <t>BP. Cemara</t>
  </si>
  <si>
    <t xml:space="preserve">Jembatan Mangaan </t>
  </si>
  <si>
    <t>Hafiz, Abdi Hakim</t>
  </si>
  <si>
    <t>Pihak Ke III</t>
  </si>
  <si>
    <t>Operator</t>
  </si>
  <si>
    <t>Ir. Suparman,         Abdul Rahim, Zulhadi, Zulham Akbar</t>
  </si>
  <si>
    <t>BREAKDOWN</t>
  </si>
  <si>
    <t>PEMBUATAN RUANGAN PENYIMPANAN SODIUM</t>
  </si>
  <si>
    <t>Lokasi : Booster Pump Gaverta dan Booster Pump Sejarah</t>
  </si>
  <si>
    <t>1. Besi Hollow Uk: 40 x 40  t: 2 mm</t>
  </si>
  <si>
    <t>Rp.   2.959.000</t>
  </si>
  <si>
    <t>6 lembar x Rp. 181.000</t>
  </si>
  <si>
    <t>22 btg @ 5,8 m x Rp. 134.000</t>
  </si>
  <si>
    <t>Rp. 1.086.000</t>
  </si>
  <si>
    <t>3. Fiber Twinlight Uk: 208 cm x 700 cm</t>
  </si>
  <si>
    <t>2. Seng MegaDeck Uk: 85 cm x 300 cm + lengkungan</t>
  </si>
  <si>
    <t>1 lembar x Rp. 2.068.000</t>
  </si>
  <si>
    <t>Rp. 2.068.000</t>
  </si>
  <si>
    <t>Pelaksanaan</t>
  </si>
  <si>
    <t>1. Pengelasan kerangka las penuh tebal 1,5 mm</t>
  </si>
  <si>
    <r>
      <t xml:space="preserve">21 m x </t>
    </r>
    <r>
      <rPr>
        <u/>
        <sz val="11"/>
        <color indexed="8"/>
        <rFont val="Calibri"/>
        <family val="2"/>
      </rPr>
      <t>Rp. 185.147,43 (tabel)</t>
    </r>
  </si>
  <si>
    <t>21 m x Rp. 92.573,715</t>
  </si>
  <si>
    <t>Rp. 1.944.048</t>
  </si>
  <si>
    <t>2. Pemotongan besi untuk kerangka</t>
  </si>
  <si>
    <t>1 unit x Rp. 700.000 (ls)</t>
  </si>
  <si>
    <t>Rp. 700.000</t>
  </si>
  <si>
    <t>3. Pemasangan seng Megadeck</t>
  </si>
  <si>
    <t>1 unit x Rp. 350.000 (ls)</t>
  </si>
  <si>
    <t>Rp. 350.000</t>
  </si>
  <si>
    <t>4. Pemasangan dinding fiber Twinlight</t>
  </si>
  <si>
    <t>Rp. 400.000</t>
  </si>
  <si>
    <t>1 unit x Rp. 400.000 (ls)</t>
  </si>
  <si>
    <t>Rp. 6.113.000</t>
  </si>
  <si>
    <r>
      <t xml:space="preserve">Dibulatkan   = </t>
    </r>
    <r>
      <rPr>
        <b/>
        <sz val="11"/>
        <color indexed="8"/>
        <rFont val="Calibri"/>
        <family val="2"/>
      </rPr>
      <t>Rp. 9.500.000</t>
    </r>
  </si>
  <si>
    <t xml:space="preserve">                         = Rp. 9.507.048</t>
  </si>
  <si>
    <t xml:space="preserve">                         = Rp. 6.113.000 + Rp. 3.394.048</t>
  </si>
  <si>
    <t>Total               = material + biaya pelaksanaan</t>
  </si>
  <si>
    <t>PEMASANGAN TANGKI HARIAN</t>
  </si>
  <si>
    <t>PEMBONGKARAN DAN PEMASANGAN TANGKI HARIAN</t>
  </si>
  <si>
    <t>-  Bongkar tangki Ø 60 x 120 cm</t>
  </si>
  <si>
    <t>-  Pasang tangki</t>
  </si>
  <si>
    <t>-  Pengangkatan dari Laubeng Klewang ke Mabar</t>
  </si>
  <si>
    <t xml:space="preserve">2. -  Pembongkaran tangki </t>
  </si>
  <si>
    <t xml:space="preserve">        disetarakan bongkar/pasang valve Ø 600 mm</t>
  </si>
  <si>
    <t>Rp. 150.000,-</t>
  </si>
  <si>
    <t xml:space="preserve">     -  Biaya transportasi dari BP. Laubeng Klewang ke BP. Mabar</t>
  </si>
  <si>
    <t xml:space="preserve">     -  Peralatan</t>
  </si>
  <si>
    <t xml:space="preserve">2. -  Pembongkaran bobok beton cor </t>
  </si>
  <si>
    <t xml:space="preserve">         tapak dudukan tangki 8 tempat @ (ls)</t>
  </si>
  <si>
    <t>PEMBUATAN PINTU RUANGAN POMPA</t>
  </si>
  <si>
    <t>Pembuatan kerangka lantai dengan penutup plat bordes</t>
  </si>
  <si>
    <t>-  Besi U uk:120 x 5 x 6 mm</t>
  </si>
  <si>
    <t>8 batang @ 6 m</t>
  </si>
  <si>
    <t>8 btg  x Rp. 644.000</t>
  </si>
  <si>
    <t>Rp.   5.152.000</t>
  </si>
  <si>
    <t>-  Plat Bordes uk: 120 x 240 x 4 mm</t>
  </si>
  <si>
    <t>3 lembar @ Rp. 1.203.555</t>
  </si>
  <si>
    <t>Rp. 3.610.665</t>
  </si>
  <si>
    <t>Rp. 833.165,6</t>
  </si>
  <si>
    <t>- Pemotongan besi U uk: 120 x 5 x 6 mm</t>
  </si>
  <si>
    <t>Rp. 428.927,3</t>
  </si>
  <si>
    <t>Rp. 648.017,5</t>
  </si>
  <si>
    <t>- Pembobokan lantai beton bertulang untuk dudukan kerangka</t>
  </si>
  <si>
    <t xml:space="preserve">   uk: 40 x 13 x 5 cm</t>
  </si>
  <si>
    <t>8 tempat x Rp. 75.000  (ls)</t>
  </si>
  <si>
    <t>Rp. 600.000</t>
  </si>
  <si>
    <t>- Pengeboran besi UNP</t>
  </si>
  <si>
    <t>8 lobang x Rp. 7.645,32</t>
  </si>
  <si>
    <t>Rp. 61.871,9</t>
  </si>
  <si>
    <t>- Pengeboran beton bertulang/pemasangan dynabolt 5/8 x 3"</t>
  </si>
  <si>
    <t>8 tempat x Rp. 20.000  (ls)</t>
  </si>
  <si>
    <t>Rp. 160.000</t>
  </si>
  <si>
    <t>Rp. 11.498.959,8</t>
  </si>
  <si>
    <t xml:space="preserve">TOTAL     </t>
  </si>
  <si>
    <t xml:space="preserve">DIBULATKAN     </t>
  </si>
  <si>
    <t>Rp. 11.498.959</t>
  </si>
  <si>
    <t xml:space="preserve">-  Jalusi bagian atas pintu harmonika uk: 65 x 340 cm </t>
  </si>
  <si>
    <t>Rp. 1.000.000</t>
  </si>
  <si>
    <t>1 unit x Rp. 1.000.000</t>
  </si>
  <si>
    <t>-  Pintu harmonika</t>
  </si>
  <si>
    <t xml:space="preserve">    uk: 305 x 305 cm   tebal plat besi 3 mm</t>
  </si>
  <si>
    <t>9,3025 m2 @ Rp. 910.000</t>
  </si>
  <si>
    <t>Rp. 8.465.275</t>
  </si>
  <si>
    <t>Rp. 8.450.000</t>
  </si>
  <si>
    <t xml:space="preserve">dibulatkan </t>
  </si>
  <si>
    <t xml:space="preserve">TOTAL    </t>
  </si>
  <si>
    <t>Rp. 9.450.000</t>
  </si>
  <si>
    <t xml:space="preserve">- Pengelasan plat bordes </t>
  </si>
  <si>
    <t>- Pengelasan besi UNP</t>
  </si>
  <si>
    <t>4,5 m x Rp. 185.147,93</t>
  </si>
  <si>
    <t>8,74 m x Rp. 49.076,36</t>
  </si>
  <si>
    <t>3,5 m x Rp. 185.147,93</t>
  </si>
  <si>
    <t>RINCIAN BIAYA</t>
  </si>
  <si>
    <r>
      <rPr>
        <u/>
        <sz val="11"/>
        <color indexed="8"/>
        <rFont val="Calibri"/>
        <family val="2"/>
      </rPr>
      <t>Rp. 1.250.000,-</t>
    </r>
    <r>
      <rPr>
        <sz val="11"/>
        <color indexed="8"/>
        <rFont val="Calibri"/>
        <family val="2"/>
      </rPr>
      <t xml:space="preserve"> (disetarakan dengan bongkar</t>
    </r>
  </si>
  <si>
    <t xml:space="preserve">                                </t>
  </si>
  <si>
    <t xml:space="preserve">      valve Ø 1000 mm)</t>
  </si>
  <si>
    <t>Rp. 625.000,-</t>
  </si>
  <si>
    <t>Pembongkaran tangki solar,pengangkatan dari Booster Pump</t>
  </si>
  <si>
    <t>Laubeng Klewang ke Booster Pump Mabar dan pemasangan.</t>
  </si>
  <si>
    <t xml:space="preserve">   - Pemasangan tangki solar</t>
  </si>
  <si>
    <t xml:space="preserve">    - Pembongkaran tangki solar </t>
  </si>
  <si>
    <t xml:space="preserve">       valve Ø 1000 mm)</t>
  </si>
  <si>
    <r>
      <rPr>
        <b/>
        <sz val="11"/>
        <color indexed="8"/>
        <rFont val="Calibri"/>
        <family val="2"/>
      </rPr>
      <t>Rp. 1.250.000,-</t>
    </r>
    <r>
      <rPr>
        <sz val="11"/>
        <color indexed="8"/>
        <rFont val="Calibri"/>
        <family val="2"/>
      </rPr>
      <t xml:space="preserve">  (disetarakan dengan pemasangan</t>
    </r>
  </si>
  <si>
    <t xml:space="preserve">   - Pembongkaran tiang katrol 2 (dua) tempat</t>
  </si>
  <si>
    <r>
      <rPr>
        <b/>
        <sz val="11"/>
        <color indexed="8"/>
        <rFont val="Calibri"/>
        <family val="2"/>
      </rPr>
      <t>Rp. 350.000,-</t>
    </r>
    <r>
      <rPr>
        <sz val="11"/>
        <color indexed="8"/>
        <rFont val="Calibri"/>
        <family val="2"/>
      </rPr>
      <t xml:space="preserve">  (Ls)</t>
    </r>
  </si>
  <si>
    <t xml:space="preserve">   - Biaya transportasi pengangkatan tangki dari BP. Laubeng </t>
  </si>
  <si>
    <t xml:space="preserve">      Klewang ke BP. Mabar</t>
  </si>
  <si>
    <r>
      <rPr>
        <b/>
        <sz val="11"/>
        <color indexed="8"/>
        <rFont val="Calibri"/>
        <family val="2"/>
      </rPr>
      <t xml:space="preserve">Rp. 275.000,-  </t>
    </r>
    <r>
      <rPr>
        <sz val="11"/>
        <color indexed="8"/>
        <rFont val="Calibri"/>
        <family val="2"/>
      </rPr>
      <t xml:space="preserve"> (Ls)</t>
    </r>
  </si>
  <si>
    <t>Rp. 2.500.000,-</t>
  </si>
  <si>
    <t>TOTAL BIAYA</t>
  </si>
  <si>
    <t>LOKASI : BOOSTER PUMP SEI AGUL</t>
  </si>
  <si>
    <t>08 Jan 2015</t>
  </si>
  <si>
    <t>09.00 - 16.00</t>
  </si>
  <si>
    <t>Pompa beroperasi sesuai jadwal</t>
  </si>
  <si>
    <t>09 Jan 2015</t>
  </si>
  <si>
    <t>SUMP PUMP                 Ø 4"</t>
  </si>
  <si>
    <t>15.00 - 19.00</t>
  </si>
  <si>
    <t>- Pengurasan Reservoir I</t>
  </si>
  <si>
    <t>19.00 - 03.00</t>
  </si>
  <si>
    <t>- Pengisian Reservoir I</t>
  </si>
  <si>
    <t>Pompa beroperasi normal sesuai jadwal</t>
  </si>
  <si>
    <t>20.00 - 02.00</t>
  </si>
  <si>
    <t>- Pengurasan Reservoir II</t>
  </si>
  <si>
    <t>- Pengisian Reservoir II</t>
  </si>
  <si>
    <t>02.00 - 05.00</t>
  </si>
  <si>
    <t>05.00 - 09.00</t>
  </si>
  <si>
    <t>- Pengaturan Valve kembali</t>
  </si>
  <si>
    <t>- Pengoperasian pompa</t>
  </si>
  <si>
    <t>- Pembersihan disekitar lokasi kerja</t>
  </si>
  <si>
    <t>Pompa OFF</t>
  </si>
  <si>
    <t>Pompa beroperasi sesuai jadwal/kondisi</t>
  </si>
  <si>
    <t>Pada tanggal 08 Januari 2015 seluruh peralatan dan kelengkapan lainnya sudah berada dilokasi</t>
  </si>
  <si>
    <t>- Pengaturan Valve</t>
  </si>
  <si>
    <t>SEWA POMPA PENGURASAN RESERVOIR</t>
  </si>
  <si>
    <t>-  Biaya sewa pompa Ø 4" /hari dari tempat penyewaan</t>
  </si>
  <si>
    <t>-  Keuntungan rekanan penyewa 25%</t>
  </si>
  <si>
    <t>Total biaya sewa pompa/hari</t>
  </si>
  <si>
    <t>-  Biaya sewa pompa Ø 6" /hari dari tempat penyewaan</t>
  </si>
  <si>
    <t>25% x 775.000</t>
  </si>
  <si>
    <t>775.000 + 193.750</t>
  </si>
  <si>
    <t>25% x 600.000</t>
  </si>
  <si>
    <t>600.000 + 150.000</t>
  </si>
  <si>
    <t>Lokasi : Booster Pump Gaverta</t>
  </si>
  <si>
    <t>Kadiv. Transmisi Distribusi</t>
  </si>
  <si>
    <t>LOKASI : BOOSTER PUMP GAVERTA</t>
  </si>
  <si>
    <t>15 orang</t>
  </si>
  <si>
    <t>14.00 - 19.00</t>
  </si>
  <si>
    <t>- Pengaturan Valve Cel I</t>
  </si>
  <si>
    <t>19.00 - 02.00</t>
  </si>
  <si>
    <t>Pompa beroperasi sesuai jadwal/kondisi kebutuhan air disuplay dari reservoir cel I dan II</t>
  </si>
  <si>
    <t>SUMP PUMP                 Ø 4 &amp; 6"</t>
  </si>
  <si>
    <t>- Pengurasan Reservoir  Cel I</t>
  </si>
  <si>
    <t>- Pengisian Reservoir Cel I</t>
  </si>
  <si>
    <t>- Pengurasan Reservoir Cel II</t>
  </si>
  <si>
    <t>- Pengisian Reservoir Cel II</t>
  </si>
  <si>
    <t>Pompa beroperasi normal sesuai jadwal kebutuhan air dari reservoir Cel II</t>
  </si>
  <si>
    <t>31 Juli 2015</t>
  </si>
  <si>
    <t>1 Agustus 2015</t>
  </si>
  <si>
    <t>16.00 - 20.00</t>
  </si>
  <si>
    <t>Pada tanggal 31 Juli 2015 seluruh peralatan dan kelengkapan lainnya sudah berada dilokasi</t>
  </si>
  <si>
    <t>LOKASI : BOOSTER PUMP MEDAN DENAI</t>
  </si>
  <si>
    <t>4 Sep 2015</t>
  </si>
  <si>
    <t>3 Sep 2015</t>
  </si>
  <si>
    <t>Pada tanggal 3 Sep 2015 seluruh peralatan dan kelengkapan lainnya sudah berada dilokasi</t>
  </si>
  <si>
    <t>- Pengisian Reservoir Cell I dan Cel II</t>
  </si>
  <si>
    <t>- Pengurasan Reservoir Cell I dan Cell II</t>
  </si>
  <si>
    <t>Gusneidi Nazer</t>
  </si>
  <si>
    <t>PEMBUATAN FLANGE SPIGOT</t>
  </si>
  <si>
    <t>Lokasi : Booster Pump Menara dan Sejarah</t>
  </si>
  <si>
    <t>-  Pengelasan Flange Spigot Ø 200 mm</t>
  </si>
  <si>
    <t>-  Keliling pipa = π x D</t>
  </si>
  <si>
    <t>3,14 x 0,2 m</t>
  </si>
  <si>
    <t>0,628 m</t>
  </si>
  <si>
    <t>-  Pengelasan 3 x las</t>
  </si>
  <si>
    <t>3 x 0,628 m</t>
  </si>
  <si>
    <t>1,884 m</t>
  </si>
  <si>
    <t>2 x 1,884 m</t>
  </si>
  <si>
    <t>3,768 m</t>
  </si>
  <si>
    <t xml:space="preserve">Jadi pengelasan Flange Spigot Menara Ø 200 mm </t>
  </si>
  <si>
    <t>214.375 x 3,768</t>
  </si>
  <si>
    <t>-  Pengelasan Flange Spigot Ø 150 mm</t>
  </si>
  <si>
    <t>3,14 x 0,15 m</t>
  </si>
  <si>
    <t>0,471 m</t>
  </si>
  <si>
    <t>3 x 0,471 m</t>
  </si>
  <si>
    <t>1,413 m</t>
  </si>
  <si>
    <t>-  Pengelasan Elbow dan Flange 1 buah</t>
  </si>
  <si>
    <t>-  Pengelasan Flange  2 buah</t>
  </si>
  <si>
    <t>3 x 1,413 m</t>
  </si>
  <si>
    <t>4,239 m</t>
  </si>
  <si>
    <t>214.375 x 4,239</t>
  </si>
  <si>
    <t xml:space="preserve">Jadi pengelasan Flange Spigot Sejarah Ø 150 mm </t>
  </si>
  <si>
    <t>LOKASI : BOOSTER PUMP RUMAH SUSUN</t>
  </si>
  <si>
    <t>8 Jan 2016</t>
  </si>
  <si>
    <t>7 Jan 2016</t>
  </si>
  <si>
    <t>22.00 - 01.00</t>
  </si>
  <si>
    <t xml:space="preserve">- Pengurasan Reservoir </t>
  </si>
  <si>
    <t xml:space="preserve">- Pengisian Reservoir </t>
  </si>
  <si>
    <t>01.00 - 04.00</t>
  </si>
  <si>
    <t>04.00</t>
  </si>
  <si>
    <t xml:space="preserve">Pompa beroperasi sesuai jadwal/kondisi kebutuhan air disuplay dari reservoir </t>
  </si>
  <si>
    <t>Medan,         Desember 2015</t>
  </si>
  <si>
    <t>Pada tanggal 7 Januari 2016 seluruh peralatan dan kelengkapan lainnya sudah berada dilokasi</t>
  </si>
  <si>
    <t>PEMBERSIHAN SAMPAH DAN PEMOTONGAN KAYU AKIBAT BANJIR KIRIMAN</t>
  </si>
  <si>
    <t>Lokasi : Jembatan Pipa Betonding Saluran Pengantar Sibolangit</t>
  </si>
  <si>
    <t>Upah Mandor (2 hari) @ Rp. 135.000</t>
  </si>
  <si>
    <t>Upah Tukang (2 hari) @ Rp. 135.000</t>
  </si>
  <si>
    <t>Upah Pekerja (2 hari) @ Rp. 90.000</t>
  </si>
  <si>
    <t>Rp. 270.000</t>
  </si>
  <si>
    <t>2 x Rp.135.000</t>
  </si>
  <si>
    <t>2 x Rp. 135.000</t>
  </si>
  <si>
    <t>2 x Rp. 90.000</t>
  </si>
  <si>
    <t>Rp. 180.000</t>
  </si>
  <si>
    <t>Sewa Chine Saw (1 hari) @ Rp. 200.000</t>
  </si>
  <si>
    <t>1 x Rp. 200.000</t>
  </si>
  <si>
    <t>Rp. 200.000</t>
  </si>
  <si>
    <t>Upah Operator Chine Saw (1 hari) @ Rp. 150.000</t>
  </si>
  <si>
    <t>1 x Rp. 150.000</t>
  </si>
  <si>
    <t>Bahan Bakar Minyak Campur untuk Chin Saw 10 ltr @ Rp. 10.000</t>
  </si>
  <si>
    <t>10 x Rp. 10.000</t>
  </si>
  <si>
    <t>Rp. 100.000</t>
  </si>
  <si>
    <t>Rp. 1.170.000</t>
  </si>
  <si>
    <t>Tarif Perhitungan Pengawasan Crossing Pipa an. PDAM TIRTANADI</t>
  </si>
  <si>
    <t>dengan rincian sebagai berikut :</t>
  </si>
  <si>
    <t>Sewa 1 tahun</t>
  </si>
  <si>
    <t>Rp. 90.000.000</t>
  </si>
  <si>
    <t>PPN 10 %</t>
  </si>
  <si>
    <t>Rp. 9.000.000</t>
  </si>
  <si>
    <t>±</t>
  </si>
  <si>
    <t>Rp. 99.000.000</t>
  </si>
  <si>
    <t>Biaya Ukur / Administrasi</t>
  </si>
  <si>
    <t>Rp. 18.010.000</t>
  </si>
  <si>
    <t>Jumlah yang harus dibayar</t>
  </si>
  <si>
    <t>Rp. 117.010.000</t>
  </si>
  <si>
    <t>Kabid. Sistim Jaringan Zona I</t>
  </si>
  <si>
    <t xml:space="preserve">                Suprianto, ST</t>
  </si>
  <si>
    <t xml:space="preserve">    Medan, 02 Maret 2016</t>
  </si>
  <si>
    <t xml:space="preserve">- Pembobokan lantai atas reservoir beton bertulang </t>
  </si>
  <si>
    <t xml:space="preserve">   Uk: 100 x 100 cm tebal : 30 Cm 1 tempat (Ls)</t>
  </si>
  <si>
    <t xml:space="preserve">                         - (0.30 x 1.40) x 4 = 1.68 m2</t>
  </si>
  <si>
    <r>
      <t xml:space="preserve">                         - (0.30 x 1) x 4       </t>
    </r>
    <r>
      <rPr>
        <u/>
        <sz val="11"/>
        <color indexed="8"/>
        <rFont val="Calibri"/>
        <family val="2"/>
      </rPr>
      <t xml:space="preserve">= 1.20 m2  +  </t>
    </r>
  </si>
  <si>
    <t xml:space="preserve">                                                               2.88 m2</t>
  </si>
  <si>
    <t xml:space="preserve">   Uk : 140 x 140  tebal : 30 cm  lebar : 20 cm</t>
  </si>
  <si>
    <t xml:space="preserve">   cor = (0.30 x 0.20) x 5.6</t>
  </si>
  <si>
    <t xml:space="preserve">          = 0.336 m3</t>
  </si>
  <si>
    <t>LOKASI : BOOSTER PUMP MABAR</t>
  </si>
  <si>
    <t>12 Agustus 2016</t>
  </si>
  <si>
    <t>11 Agustus 2016</t>
  </si>
  <si>
    <t>Pada tanggal 11 Agustus 2016 seluruh peralatan dan kelengkapan lainnya sudah berada dilokasi</t>
  </si>
  <si>
    <t>Medan,         Agustus 2016</t>
  </si>
  <si>
    <t>TOTAL</t>
  </si>
  <si>
    <t>Pembuatan All Flange Bend Steel Ø 200 x 90°</t>
  </si>
  <si>
    <t>(TEMPA)</t>
  </si>
  <si>
    <t>1. Pipa Steel Hitam Ø 200 mm tebal = 6.35 mm</t>
  </si>
  <si>
    <t>2. Bend Steel Ø 200 mm</t>
  </si>
  <si>
    <t>3. Flange Steel Ø 200 mm</t>
  </si>
  <si>
    <t>SUB TOTAL I</t>
  </si>
  <si>
    <t>1. Pemotongan pipa steel Ø 200 mm ( 2x )</t>
  </si>
  <si>
    <t>2. Pengelasan pipa Ø 200 mm ke bend steel Ø 200 mm ( 2x )</t>
  </si>
  <si>
    <t>3. Pengelasan bend steel ke flange steel Ø 200 mm ( 6x )</t>
  </si>
  <si>
    <t>4. Gerinda/Finishing ( 3x )</t>
  </si>
  <si>
    <t>5. Pengecatan</t>
  </si>
  <si>
    <t>PC 6.12</t>
  </si>
  <si>
    <t>PC 6.11</t>
  </si>
  <si>
    <t>SUB TOTAL II</t>
  </si>
  <si>
    <t>DIBULATKAN</t>
  </si>
  <si>
    <t>2. Flange Steel Ø 6"</t>
  </si>
  <si>
    <t>1. Pengelasan pipa steel ke flange steel 6" ( 2 Buah )</t>
  </si>
  <si>
    <t>2. Gerinda/Finishing ( 3x )</t>
  </si>
  <si>
    <t>3. Pengecatan</t>
  </si>
  <si>
    <t>Pembuatan Spoel Piece Ø 6"</t>
  </si>
  <si>
    <t>1. Bend Steel Ø 6" x 90°</t>
  </si>
  <si>
    <t>3. Pipa Steel Ø 6"</t>
  </si>
  <si>
    <t>Pembuatan  Bend Flange Steel Ø 6" x 90°</t>
  </si>
  <si>
    <t>1. Pemotongan pipa steel Ø 6" ( 2x )</t>
  </si>
  <si>
    <t>5. Penyetelan bend Flange stell 6" x 90 mm</t>
  </si>
  <si>
    <t>6. Pengecatan</t>
  </si>
  <si>
    <t>3. Pengelasan bend steel ke pipa steel 6" (1,5x)</t>
  </si>
  <si>
    <t>2. Pengelasan bend steel ke flange steel 6" (6x)</t>
  </si>
  <si>
    <t>4. Pengelasan flange steel ke pipa steel 6" (6x)</t>
  </si>
  <si>
    <t>4. Pengecatan</t>
  </si>
  <si>
    <t>3. Penyetelan Spool Piece</t>
  </si>
  <si>
    <t xml:space="preserve">      (3.14x0.1524x1.5x2x2)</t>
  </si>
  <si>
    <t>3. Penyetelan spol piece</t>
  </si>
  <si>
    <t>1. Pipa Steel Ø 6" Schedule 40 ( 0.18x27.7x11000)</t>
  </si>
  <si>
    <t>17-02-2017</t>
  </si>
  <si>
    <t>Pompa Booster Beroperasi Normal</t>
  </si>
  <si>
    <t xml:space="preserve">    - Pengaturan Valve Air Masuk Reservoir</t>
  </si>
  <si>
    <t>16-02-2017</t>
  </si>
  <si>
    <t>09.00 - 14.00</t>
  </si>
  <si>
    <t>14.00 - 20.00</t>
  </si>
  <si>
    <t>1. Pelaksanaan Pekerjaan Cell 1</t>
  </si>
  <si>
    <t>2. Pelaksanaan Pekerjaan Cell 2</t>
  </si>
  <si>
    <t>20.00 - 22.00</t>
  </si>
  <si>
    <t xml:space="preserve">    - Pembersihan channel </t>
  </si>
  <si>
    <t>22.00 - 05.00</t>
  </si>
  <si>
    <t>SUMP PUMP               Ø 4" dan 6"</t>
  </si>
  <si>
    <t>Pompa Booster OFF/Mati</t>
  </si>
  <si>
    <t>1. Pipa Steel Ø 6" Schedule  40 (0.35x27.7x13.500)</t>
  </si>
  <si>
    <t>Penyikatan dinding dan tiang Reservoir</t>
  </si>
  <si>
    <t>Luas dinding reservoir I  Uk : 60 x 9 x 6 meter</t>
  </si>
  <si>
    <t>panjang  2 dinding</t>
  </si>
  <si>
    <t>60 x 6 x 2</t>
  </si>
  <si>
    <t>lebar 2 dinding</t>
  </si>
  <si>
    <t>9 x 6 x 2</t>
  </si>
  <si>
    <t>dinding penyekat 5 dinding</t>
  </si>
  <si>
    <t>6 x 6 x 2 x 5</t>
  </si>
  <si>
    <t>tiang reservoir 6 tiang</t>
  </si>
  <si>
    <t>0.4 x 6 x 4 x 6</t>
  </si>
  <si>
    <t>TOTAL 2 RESERVOIR</t>
  </si>
  <si>
    <t>Kadiv. Perencanaan Air Minum</t>
  </si>
  <si>
    <t>Muhri Fepri Iswanto</t>
  </si>
  <si>
    <t>04 Mei 2018</t>
  </si>
  <si>
    <t>Pada tanggal 05 Mei 2018 seluruh peralatan dan kelengkapan lainnya sudah berada dilokasi</t>
  </si>
  <si>
    <t>05 Mei 2015</t>
  </si>
  <si>
    <t>- Pengaturan Valve Reservoir I</t>
  </si>
  <si>
    <t>- Pengurasan Reservoir  I</t>
  </si>
  <si>
    <t>- Pengurasan Reservoir  II</t>
  </si>
  <si>
    <t>- Pengisian Reservoir  II</t>
  </si>
  <si>
    <t>LOKASI : BOOSTER PUMP TUASAN</t>
  </si>
  <si>
    <t xml:space="preserve"> PEMBUATAN MANHOLE RESERVOIR</t>
  </si>
  <si>
    <t>Lokasi : Booster Pump Tuasan</t>
  </si>
  <si>
    <t>2.88 x 460,775  (PB 6.15)</t>
  </si>
  <si>
    <t>0.336 x 1455,805.37 (G41.c)</t>
  </si>
  <si>
    <t xml:space="preserve">   Harga/m @ Rp. 97,500</t>
  </si>
  <si>
    <t xml:space="preserve">   Harga/m2 @ Rp. 1,455,100</t>
  </si>
  <si>
    <t>1.44 m2 x 1,455,100</t>
  </si>
  <si>
    <t>4.8 m x 97,500</t>
  </si>
  <si>
    <t>64 x 3,863.8</t>
  </si>
  <si>
    <t>Julfan Fadhli</t>
  </si>
  <si>
    <t>Medan,        Maret 2019</t>
  </si>
  <si>
    <t>Abdi Sucipto</t>
  </si>
  <si>
    <t>Dua Puluh Dua Juta Lima Ratus Empat Puluh Enam Ribu Rupiah</t>
  </si>
</sst>
</file>

<file path=xl/styles.xml><?xml version="1.0" encoding="utf-8"?>
<styleSheet xmlns="http://schemas.openxmlformats.org/spreadsheetml/2006/main">
  <numFmts count="28">
    <numFmt numFmtId="42" formatCode="_(&quot;Rp&quot;* #,##0_);_(&quot;Rp&quot;* \(#,##0\);_(&quot;Rp&quot;* &quot;-&quot;_);_(@_)"/>
    <numFmt numFmtId="41" formatCode="_(* #,##0_);_(* \(#,##0\);_(* &quot;-&quot;_);_(@_)"/>
    <numFmt numFmtId="44" formatCode="_(&quot;Rp&quot;* #,##0.00_);_(&quot;Rp&quot;* \(#,##0.00\);_(&quot;Rp&quot;* &quot;-&quot;??_);_(@_)"/>
    <numFmt numFmtId="43" formatCode="_(* #,##0.00_);_(* \(#,##0.00\);_(* &quot;-&quot;??_);_(@_)"/>
    <numFmt numFmtId="171" formatCode="_-* #,##0.00_-;\-* #,##0.00_-;_-* &quot;-&quot;??_-;_-@_-"/>
    <numFmt numFmtId="174" formatCode="_(* #,##0_);_(* \(#,##0\);_(* &quot;-&quot;??_);_(@_)"/>
    <numFmt numFmtId="175" formatCode="0_);[Red]\(0\)"/>
    <numFmt numFmtId="176" formatCode="0.0_);[Red]\(0.0\)"/>
    <numFmt numFmtId="177" formatCode="0;[Red]0"/>
    <numFmt numFmtId="178" formatCode="0.000;[Red]0.000"/>
    <numFmt numFmtId="179" formatCode="0.00_);[Red]\(0.00\)"/>
    <numFmt numFmtId="180" formatCode="0.00;[Red]0.00"/>
    <numFmt numFmtId="181" formatCode="0.000_);[Red]\(0.000\)"/>
    <numFmt numFmtId="182" formatCode="0.0000"/>
    <numFmt numFmtId="183" formatCode="0.0"/>
    <numFmt numFmtId="184" formatCode="0.000"/>
    <numFmt numFmtId="185" formatCode="_(* #,##0.0000_);_(* \(#,##0.0000\);_(* &quot;-&quot;????_);_(@_)"/>
    <numFmt numFmtId="186" formatCode="_(* #,##0.0000_);_(* \(#,##0.0000\);_(* &quot;-&quot;??_);_(@_)"/>
    <numFmt numFmtId="187" formatCode="_(* #,##0.000_);_(* \(#,##0.000\);_(* &quot;-&quot;??_);_(@_)"/>
    <numFmt numFmtId="188" formatCode="_-* #,##0.000_-;\-* #,##0.000_-;_-* &quot;-&quot;??_-;_-@_-"/>
    <numFmt numFmtId="189" formatCode="[$Rp-421]#,##0.00_);[Red]\([$Rp-421]#,##0.00\)"/>
    <numFmt numFmtId="190" formatCode="[$Rp-421]#,##0.00"/>
    <numFmt numFmtId="191" formatCode="#,##0.000"/>
    <numFmt numFmtId="192" formatCode="#,##0_ "/>
    <numFmt numFmtId="193" formatCode="[$Rp-421]#,##0;[Red][$Rp-421]#,##0"/>
    <numFmt numFmtId="194" formatCode="[$Rp-421]#,##0.000_);[Red]\([$Rp-421]#,##0.000\)"/>
    <numFmt numFmtId="195" formatCode="[$Rp-421]#,##0_);[Red]\([$Rp-421]#,##0\)"/>
    <numFmt numFmtId="199" formatCode="#,##0.000_);[Red]\(#,##0.000\)"/>
  </numFmts>
  <fonts count="70">
    <font>
      <sz val="11"/>
      <color indexed="8"/>
      <name val="Calibri"/>
    </font>
    <font>
      <sz val="11"/>
      <name val="Arial"/>
      <family val="2"/>
    </font>
    <font>
      <sz val="9"/>
      <name val="Arial"/>
      <family val="2"/>
    </font>
    <font>
      <u/>
      <sz val="9"/>
      <name val="Calibri"/>
      <family val="2"/>
    </font>
    <font>
      <sz val="9"/>
      <name val="Calibri"/>
      <family val="2"/>
    </font>
    <font>
      <sz val="11"/>
      <color indexed="8"/>
      <name val="Arial"/>
      <family val="2"/>
    </font>
    <font>
      <u/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9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u/>
      <sz val="9"/>
      <name val="Calibri"/>
      <family val="2"/>
    </font>
    <font>
      <sz val="10"/>
      <name val="Calibri"/>
      <family val="2"/>
    </font>
    <font>
      <i/>
      <sz val="9"/>
      <name val="Calibri"/>
      <family val="2"/>
    </font>
    <font>
      <b/>
      <i/>
      <sz val="10.5"/>
      <name val="Calibri"/>
      <family val="2"/>
    </font>
    <font>
      <b/>
      <i/>
      <sz val="9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</font>
    <font>
      <u/>
      <sz val="10"/>
      <name val="Calibri"/>
      <family val="2"/>
    </font>
    <font>
      <b/>
      <u/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b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i/>
      <sz val="9"/>
      <color indexed="8"/>
      <name val="Calibri"/>
      <family val="2"/>
    </font>
    <font>
      <b/>
      <u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57"/>
      <name val="Calibri"/>
      <family val="2"/>
    </font>
    <font>
      <sz val="11"/>
      <color indexed="21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indexed="8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0" fillId="3" borderId="0" applyNumberFormat="0" applyBorder="0" applyAlignment="0" applyProtection="0"/>
    <xf numFmtId="0" fontId="13" fillId="20" borderId="1" applyNumberFormat="0" applyAlignment="0" applyProtection="0"/>
    <xf numFmtId="0" fontId="22" fillId="21" borderId="2" applyNumberFormat="0" applyAlignment="0" applyProtection="0"/>
    <xf numFmtId="43" fontId="62" fillId="0" borderId="0" applyFont="0" applyFill="0" applyBorder="0" applyAlignment="0" applyProtection="0"/>
    <xf numFmtId="41" fontId="6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4" fillId="7" borderId="1" applyNumberFormat="0" applyAlignment="0" applyProtection="0"/>
    <xf numFmtId="0" fontId="8" fillId="0" borderId="6" applyNumberFormat="0" applyFill="0" applyAlignment="0" applyProtection="0"/>
    <xf numFmtId="0" fontId="19" fillId="22" borderId="0" applyNumberFormat="0" applyBorder="0" applyAlignment="0" applyProtection="0"/>
    <xf numFmtId="0" fontId="62" fillId="23" borderId="7" applyNumberFormat="0" applyFont="0" applyAlignment="0" applyProtection="0"/>
    <xf numFmtId="0" fontId="15" fillId="20" borderId="8" applyNumberFormat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938">
    <xf numFmtId="0" fontId="0" fillId="0" borderId="0" xfId="0"/>
    <xf numFmtId="43" fontId="23" fillId="0" borderId="0" xfId="28" applyFont="1"/>
    <xf numFmtId="43" fontId="23" fillId="0" borderId="0" xfId="28" applyFont="1" applyAlignment="1">
      <alignment vertical="center"/>
    </xf>
    <xf numFmtId="0" fontId="23" fillId="0" borderId="0" xfId="0" applyFont="1"/>
    <xf numFmtId="174" fontId="23" fillId="0" borderId="0" xfId="28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26" fillId="0" borderId="0" xfId="0" applyFont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17" xfId="0" applyFont="1" applyBorder="1" applyAlignment="1">
      <alignment horizontal="right" vertical="center"/>
    </xf>
    <xf numFmtId="0" fontId="28" fillId="0" borderId="18" xfId="0" applyFont="1" applyBorder="1" applyAlignment="1">
      <alignment vertical="center"/>
    </xf>
    <xf numFmtId="171" fontId="28" fillId="0" borderId="18" xfId="28" applyNumberFormat="1" applyFont="1" applyBorder="1" applyAlignment="1">
      <alignment horizontal="right" vertical="center"/>
    </xf>
    <xf numFmtId="43" fontId="28" fillId="0" borderId="18" xfId="28" applyFont="1" applyBorder="1" applyAlignment="1">
      <alignment horizontal="right" vertical="center"/>
    </xf>
    <xf numFmtId="171" fontId="28" fillId="0" borderId="10" xfId="28" applyNumberFormat="1" applyFont="1" applyBorder="1" applyAlignment="1">
      <alignment horizontal="right" vertical="center"/>
    </xf>
    <xf numFmtId="43" fontId="25" fillId="0" borderId="11" xfId="0" applyNumberFormat="1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3" fontId="28" fillId="0" borderId="0" xfId="28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43" fontId="28" fillId="0" borderId="0" xfId="28" applyFont="1" applyBorder="1" applyAlignment="1">
      <alignment horizontal="right" vertical="center"/>
    </xf>
    <xf numFmtId="43" fontId="29" fillId="0" borderId="15" xfId="0" applyNumberFormat="1" applyFont="1" applyBorder="1" applyAlignment="1">
      <alignment vertical="center"/>
    </xf>
    <xf numFmtId="43" fontId="30" fillId="0" borderId="17" xfId="28" applyFont="1" applyBorder="1" applyAlignment="1">
      <alignment vertical="center"/>
    </xf>
    <xf numFmtId="43" fontId="30" fillId="0" borderId="18" xfId="28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43" fontId="30" fillId="0" borderId="21" xfId="28" applyFont="1" applyBorder="1" applyAlignment="1">
      <alignment vertical="center"/>
    </xf>
    <xf numFmtId="43" fontId="31" fillId="0" borderId="22" xfId="28" applyFont="1" applyBorder="1" applyAlignment="1">
      <alignment horizontal="left" vertical="center"/>
    </xf>
    <xf numFmtId="0" fontId="28" fillId="0" borderId="24" xfId="0" applyFont="1" applyBorder="1" applyAlignment="1">
      <alignment vertical="center"/>
    </xf>
    <xf numFmtId="43" fontId="25" fillId="0" borderId="25" xfId="0" applyNumberFormat="1" applyFont="1" applyBorder="1" applyAlignment="1">
      <alignment vertical="center"/>
    </xf>
    <xf numFmtId="0" fontId="28" fillId="0" borderId="0" xfId="0" applyFont="1" applyBorder="1"/>
    <xf numFmtId="43" fontId="25" fillId="0" borderId="0" xfId="0" applyNumberFormat="1" applyFont="1" applyBorder="1"/>
    <xf numFmtId="0" fontId="28" fillId="0" borderId="0" xfId="0" applyFont="1"/>
    <xf numFmtId="0" fontId="25" fillId="0" borderId="14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175" fontId="28" fillId="0" borderId="15" xfId="0" applyNumberFormat="1" applyFont="1" applyFill="1" applyBorder="1" applyAlignment="1">
      <alignment horizontal="center" vertical="center"/>
    </xf>
    <xf numFmtId="40" fontId="28" fillId="0" borderId="15" xfId="0" applyNumberFormat="1" applyFont="1" applyFill="1" applyBorder="1" applyAlignment="1">
      <alignment horizontal="right" vertical="center"/>
    </xf>
    <xf numFmtId="40" fontId="25" fillId="0" borderId="16" xfId="0" applyNumberFormat="1" applyFont="1" applyFill="1" applyBorder="1" applyAlignment="1">
      <alignment horizontal="right" vertical="center"/>
    </xf>
    <xf numFmtId="40" fontId="28" fillId="0" borderId="16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right" vertical="center"/>
    </xf>
    <xf numFmtId="0" fontId="28" fillId="0" borderId="15" xfId="0" applyFont="1" applyFill="1" applyBorder="1" applyAlignment="1">
      <alignment vertical="center"/>
    </xf>
    <xf numFmtId="2" fontId="28" fillId="0" borderId="15" xfId="28" applyNumberFormat="1" applyFont="1" applyFill="1" applyBorder="1" applyAlignment="1">
      <alignment horizontal="center" vertical="center"/>
    </xf>
    <xf numFmtId="43" fontId="28" fillId="0" borderId="15" xfId="0" applyNumberFormat="1" applyFont="1" applyFill="1" applyBorder="1" applyAlignment="1">
      <alignment vertical="center"/>
    </xf>
    <xf numFmtId="171" fontId="28" fillId="0" borderId="15" xfId="28" applyNumberFormat="1" applyFont="1" applyFill="1" applyBorder="1" applyAlignment="1">
      <alignment horizontal="right" vertical="center"/>
    </xf>
    <xf numFmtId="43" fontId="28" fillId="0" borderId="16" xfId="0" applyNumberFormat="1" applyFont="1" applyFill="1" applyBorder="1" applyAlignment="1">
      <alignment vertical="center"/>
    </xf>
    <xf numFmtId="43" fontId="25" fillId="0" borderId="16" xfId="28" applyFont="1" applyBorder="1" applyAlignment="1">
      <alignment vertical="center"/>
    </xf>
    <xf numFmtId="0" fontId="28" fillId="0" borderId="10" xfId="0" applyFont="1" applyBorder="1" applyAlignment="1">
      <alignment horizontal="right" vertical="center"/>
    </xf>
    <xf numFmtId="43" fontId="31" fillId="0" borderId="22" xfId="28" applyFont="1" applyFill="1" applyBorder="1" applyAlignment="1">
      <alignment horizontal="left" vertical="center"/>
    </xf>
    <xf numFmtId="0" fontId="28" fillId="0" borderId="24" xfId="0" applyFont="1" applyBorder="1" applyAlignment="1">
      <alignment horizontal="right" vertical="center"/>
    </xf>
    <xf numFmtId="40" fontId="28" fillId="0" borderId="16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left" vertical="center"/>
    </xf>
    <xf numFmtId="176" fontId="28" fillId="0" borderId="15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lef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5" fontId="4" fillId="0" borderId="15" xfId="0" applyNumberFormat="1" applyFont="1" applyFill="1" applyBorder="1" applyAlignment="1">
      <alignment horizontal="center" vertical="center"/>
    </xf>
    <xf numFmtId="40" fontId="4" fillId="0" borderId="15" xfId="0" applyNumberFormat="1" applyFont="1" applyFill="1" applyBorder="1" applyAlignment="1">
      <alignment horizontal="right" vertical="center"/>
    </xf>
    <xf numFmtId="40" fontId="26" fillId="0" borderId="16" xfId="0" applyNumberFormat="1" applyFont="1" applyFill="1" applyBorder="1" applyAlignment="1">
      <alignment horizontal="right" vertical="center"/>
    </xf>
    <xf numFmtId="40" fontId="4" fillId="0" borderId="16" xfId="0" applyNumberFormat="1" applyFont="1" applyFill="1" applyBorder="1" applyAlignment="1">
      <alignment horizontal="right" vertical="center"/>
    </xf>
    <xf numFmtId="40" fontId="4" fillId="0" borderId="16" xfId="0" applyNumberFormat="1" applyFont="1" applyFill="1" applyBorder="1" applyAlignment="1">
      <alignment horizontal="center" vertical="center"/>
    </xf>
    <xf numFmtId="175" fontId="4" fillId="0" borderId="15" xfId="28" applyNumberFormat="1" applyFont="1" applyFill="1" applyBorder="1" applyAlignment="1">
      <alignment horizontal="center" vertical="center"/>
    </xf>
    <xf numFmtId="43" fontId="26" fillId="0" borderId="16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43" fontId="4" fillId="0" borderId="15" xfId="28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vertical="center"/>
    </xf>
    <xf numFmtId="4" fontId="4" fillId="0" borderId="15" xfId="28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vertical="center"/>
    </xf>
    <xf numFmtId="4" fontId="26" fillId="0" borderId="16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171" fontId="4" fillId="0" borderId="15" xfId="28" applyNumberFormat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vertical="center"/>
    </xf>
    <xf numFmtId="177" fontId="4" fillId="0" borderId="15" xfId="28" applyNumberFormat="1" applyFont="1" applyFill="1" applyBorder="1" applyAlignment="1">
      <alignment horizontal="center" vertical="center"/>
    </xf>
    <xf numFmtId="171" fontId="4" fillId="0" borderId="15" xfId="28" applyNumberFormat="1" applyFont="1" applyFill="1" applyBorder="1" applyAlignment="1">
      <alignment horizontal="right" vertical="center"/>
    </xf>
    <xf numFmtId="43" fontId="4" fillId="0" borderId="16" xfId="0" applyNumberFormat="1" applyFont="1" applyFill="1" applyBorder="1" applyAlignment="1">
      <alignment vertical="center"/>
    </xf>
    <xf numFmtId="178" fontId="4" fillId="0" borderId="15" xfId="28" applyNumberFormat="1" applyFont="1" applyFill="1" applyBorder="1" applyAlignment="1">
      <alignment horizontal="center" vertical="center"/>
    </xf>
    <xf numFmtId="2" fontId="4" fillId="0" borderId="15" xfId="28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71" fontId="4" fillId="0" borderId="18" xfId="28" applyNumberFormat="1" applyFont="1" applyBorder="1" applyAlignment="1">
      <alignment horizontal="right" vertical="center"/>
    </xf>
    <xf numFmtId="43" fontId="4" fillId="0" borderId="18" xfId="28" applyFont="1" applyBorder="1" applyAlignment="1">
      <alignment horizontal="right" vertical="center"/>
    </xf>
    <xf numFmtId="171" fontId="4" fillId="0" borderId="10" xfId="28" applyNumberFormat="1" applyFont="1" applyBorder="1" applyAlignment="1">
      <alignment horizontal="right" vertical="center"/>
    </xf>
    <xf numFmtId="43" fontId="26" fillId="0" borderId="11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4" fillId="0" borderId="0" xfId="28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34" fillId="0" borderId="0" xfId="28" applyFont="1" applyBorder="1" applyAlignment="1">
      <alignment horizontal="right" vertical="center"/>
    </xf>
    <xf numFmtId="43" fontId="23" fillId="0" borderId="15" xfId="0" applyNumberFormat="1" applyFont="1" applyBorder="1" applyAlignment="1">
      <alignment vertical="center"/>
    </xf>
    <xf numFmtId="43" fontId="26" fillId="0" borderId="16" xfId="28" applyFont="1" applyBorder="1" applyAlignment="1">
      <alignment vertical="center"/>
    </xf>
    <xf numFmtId="43" fontId="35" fillId="0" borderId="17" xfId="28" applyFont="1" applyBorder="1" applyAlignment="1">
      <alignment vertical="center"/>
    </xf>
    <xf numFmtId="43" fontId="35" fillId="0" borderId="18" xfId="28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43" fontId="35" fillId="0" borderId="21" xfId="28" applyFont="1" applyBorder="1" applyAlignment="1">
      <alignment vertical="center"/>
    </xf>
    <xf numFmtId="43" fontId="36" fillId="0" borderId="22" xfId="28" applyFont="1" applyFill="1" applyBorder="1" applyAlignment="1">
      <alignment horizontal="left" vertical="center"/>
    </xf>
    <xf numFmtId="43" fontId="37" fillId="0" borderId="22" xfId="28" applyFont="1" applyBorder="1" applyAlignment="1">
      <alignment horizontal="left" vertical="center"/>
    </xf>
    <xf numFmtId="0" fontId="4" fillId="0" borderId="24" xfId="0" applyFont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43" fontId="26" fillId="0" borderId="25" xfId="0" applyNumberFormat="1" applyFont="1" applyBorder="1" applyAlignment="1">
      <alignment vertical="center"/>
    </xf>
    <xf numFmtId="0" fontId="4" fillId="0" borderId="0" xfId="0" applyFont="1" applyBorder="1"/>
    <xf numFmtId="43" fontId="26" fillId="0" borderId="0" xfId="0" applyNumberFormat="1" applyFont="1" applyBorder="1"/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vertical="center"/>
    </xf>
    <xf numFmtId="0" fontId="40" fillId="0" borderId="15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175" fontId="40" fillId="0" borderId="15" xfId="0" applyNumberFormat="1" applyFont="1" applyFill="1" applyBorder="1" applyAlignment="1">
      <alignment horizontal="center" vertical="center"/>
    </xf>
    <xf numFmtId="40" fontId="40" fillId="0" borderId="15" xfId="0" applyNumberFormat="1" applyFont="1" applyFill="1" applyBorder="1" applyAlignment="1">
      <alignment horizontal="right" vertical="center"/>
    </xf>
    <xf numFmtId="40" fontId="40" fillId="0" borderId="16" xfId="0" applyNumberFormat="1" applyFont="1" applyFill="1" applyBorder="1" applyAlignment="1">
      <alignment horizontal="center" vertical="center"/>
    </xf>
    <xf numFmtId="40" fontId="38" fillId="0" borderId="16" xfId="0" applyNumberFormat="1" applyFont="1" applyFill="1" applyBorder="1" applyAlignment="1">
      <alignment horizontal="right" vertical="center"/>
    </xf>
    <xf numFmtId="40" fontId="40" fillId="0" borderId="15" xfId="0" applyNumberFormat="1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left" vertical="center"/>
    </xf>
    <xf numFmtId="175" fontId="40" fillId="0" borderId="24" xfId="0" applyNumberFormat="1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40" fontId="40" fillId="0" borderId="24" xfId="0" applyNumberFormat="1" applyFont="1" applyFill="1" applyBorder="1" applyAlignment="1">
      <alignment horizontal="right" vertical="center"/>
    </xf>
    <xf numFmtId="40" fontId="38" fillId="0" borderId="25" xfId="0" applyNumberFormat="1" applyFont="1" applyFill="1" applyBorder="1" applyAlignment="1">
      <alignment horizontal="right" vertical="center"/>
    </xf>
    <xf numFmtId="0" fontId="39" fillId="0" borderId="15" xfId="0" applyFont="1" applyFill="1" applyBorder="1" applyAlignment="1">
      <alignment vertical="center"/>
    </xf>
    <xf numFmtId="43" fontId="40" fillId="0" borderId="15" xfId="28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171" fontId="40" fillId="0" borderId="15" xfId="28" applyNumberFormat="1" applyFont="1" applyFill="1" applyBorder="1" applyAlignment="1">
      <alignment horizontal="right" vertical="center"/>
    </xf>
    <xf numFmtId="43" fontId="40" fillId="0" borderId="16" xfId="0" applyNumberFormat="1" applyFont="1" applyFill="1" applyBorder="1" applyAlignment="1">
      <alignment vertical="center"/>
    </xf>
    <xf numFmtId="4" fontId="40" fillId="0" borderId="15" xfId="0" applyNumberFormat="1" applyFont="1" applyFill="1" applyBorder="1" applyAlignment="1">
      <alignment vertical="center"/>
    </xf>
    <xf numFmtId="4" fontId="40" fillId="0" borderId="15" xfId="28" applyNumberFormat="1" applyFont="1" applyFill="1" applyBorder="1" applyAlignment="1">
      <alignment horizontal="right" vertical="center"/>
    </xf>
    <xf numFmtId="4" fontId="40" fillId="0" borderId="16" xfId="0" applyNumberFormat="1" applyFont="1" applyFill="1" applyBorder="1" applyAlignment="1">
      <alignment vertical="center"/>
    </xf>
    <xf numFmtId="175" fontId="40" fillId="0" borderId="15" xfId="28" applyNumberFormat="1" applyFont="1" applyFill="1" applyBorder="1" applyAlignment="1">
      <alignment horizontal="center" vertical="center"/>
    </xf>
    <xf numFmtId="179" fontId="40" fillId="0" borderId="15" xfId="28" applyNumberFormat="1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right" vertical="center"/>
    </xf>
    <xf numFmtId="171" fontId="40" fillId="0" borderId="15" xfId="28" applyNumberFormat="1" applyFont="1" applyFill="1" applyBorder="1" applyAlignment="1">
      <alignment horizontal="center" vertical="center"/>
    </xf>
    <xf numFmtId="43" fontId="40" fillId="0" borderId="15" xfId="0" applyNumberFormat="1" applyFont="1" applyFill="1" applyBorder="1" applyAlignment="1">
      <alignment vertical="center"/>
    </xf>
    <xf numFmtId="43" fontId="38" fillId="0" borderId="16" xfId="0" applyNumberFormat="1" applyFont="1" applyFill="1" applyBorder="1" applyAlignment="1">
      <alignment vertical="center"/>
    </xf>
    <xf numFmtId="2" fontId="40" fillId="0" borderId="15" xfId="28" applyNumberFormat="1" applyFont="1" applyFill="1" applyBorder="1" applyAlignment="1">
      <alignment horizontal="center" vertical="center"/>
    </xf>
    <xf numFmtId="178" fontId="40" fillId="0" borderId="15" xfId="28" applyNumberFormat="1" applyFont="1" applyFill="1" applyBorder="1" applyAlignment="1">
      <alignment horizontal="center" vertical="center"/>
    </xf>
    <xf numFmtId="180" fontId="40" fillId="0" borderId="15" xfId="28" applyNumberFormat="1" applyFont="1" applyFill="1" applyBorder="1" applyAlignment="1">
      <alignment horizontal="center" vertical="center"/>
    </xf>
    <xf numFmtId="181" fontId="40" fillId="0" borderId="15" xfId="28" applyNumberFormat="1" applyFont="1" applyFill="1" applyBorder="1" applyAlignment="1">
      <alignment horizontal="center" vertical="center"/>
    </xf>
    <xf numFmtId="177" fontId="40" fillId="0" borderId="15" xfId="28" applyNumberFormat="1" applyFont="1" applyFill="1" applyBorder="1" applyAlignment="1">
      <alignment horizontal="center" vertical="center"/>
    </xf>
    <xf numFmtId="0" fontId="40" fillId="0" borderId="17" xfId="0" applyFont="1" applyBorder="1" applyAlignment="1">
      <alignment horizontal="right" vertical="center"/>
    </xf>
    <xf numFmtId="0" fontId="40" fillId="0" borderId="18" xfId="0" applyFont="1" applyBorder="1" applyAlignment="1">
      <alignment vertical="center"/>
    </xf>
    <xf numFmtId="171" fontId="40" fillId="0" borderId="18" xfId="28" applyNumberFormat="1" applyFont="1" applyBorder="1" applyAlignment="1">
      <alignment horizontal="right" vertical="center"/>
    </xf>
    <xf numFmtId="43" fontId="40" fillId="0" borderId="18" xfId="28" applyFont="1" applyBorder="1" applyAlignment="1">
      <alignment horizontal="right" vertical="center"/>
    </xf>
    <xf numFmtId="171" fontId="40" fillId="0" borderId="10" xfId="28" applyNumberFormat="1" applyFont="1" applyBorder="1" applyAlignment="1">
      <alignment horizontal="right" vertical="center"/>
    </xf>
    <xf numFmtId="43" fontId="38" fillId="0" borderId="11" xfId="0" applyNumberFormat="1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43" fontId="40" fillId="0" borderId="0" xfId="28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43" fontId="40" fillId="0" borderId="0" xfId="28" applyFont="1" applyBorder="1" applyAlignment="1">
      <alignment horizontal="right" vertical="center"/>
    </xf>
    <xf numFmtId="43" fontId="0" fillId="0" borderId="15" xfId="0" applyNumberFormat="1" applyFont="1" applyBorder="1" applyAlignment="1">
      <alignment vertical="center"/>
    </xf>
    <xf numFmtId="43" fontId="38" fillId="0" borderId="16" xfId="28" applyFont="1" applyBorder="1" applyAlignment="1">
      <alignment vertical="center"/>
    </xf>
    <xf numFmtId="43" fontId="41" fillId="0" borderId="17" xfId="28" applyFont="1" applyBorder="1" applyAlignment="1">
      <alignment vertical="center"/>
    </xf>
    <xf numFmtId="43" fontId="41" fillId="0" borderId="18" xfId="28" applyFont="1" applyBorder="1" applyAlignment="1">
      <alignment vertical="center"/>
    </xf>
    <xf numFmtId="0" fontId="40" fillId="0" borderId="10" xfId="0" applyFont="1" applyBorder="1" applyAlignment="1">
      <alignment horizontal="right" vertical="center"/>
    </xf>
    <xf numFmtId="0" fontId="40" fillId="0" borderId="10" xfId="0" applyFont="1" applyBorder="1" applyAlignment="1">
      <alignment vertical="center"/>
    </xf>
    <xf numFmtId="43" fontId="41" fillId="0" borderId="21" xfId="28" applyFont="1" applyBorder="1" applyAlignment="1">
      <alignment vertical="center"/>
    </xf>
    <xf numFmtId="43" fontId="42" fillId="0" borderId="22" xfId="28" applyFont="1" applyFill="1" applyBorder="1" applyAlignment="1">
      <alignment horizontal="left" vertical="center"/>
    </xf>
    <xf numFmtId="43" fontId="42" fillId="0" borderId="22" xfId="28" applyFont="1" applyBorder="1" applyAlignment="1">
      <alignment horizontal="left" vertical="center"/>
    </xf>
    <xf numFmtId="0" fontId="40" fillId="0" borderId="24" xfId="0" applyFont="1" applyBorder="1" applyAlignment="1">
      <alignment horizontal="right" vertical="center"/>
    </xf>
    <xf numFmtId="0" fontId="40" fillId="0" borderId="24" xfId="0" applyFont="1" applyBorder="1" applyAlignment="1">
      <alignment vertical="center"/>
    </xf>
    <xf numFmtId="43" fontId="38" fillId="0" borderId="25" xfId="0" applyNumberFormat="1" applyFont="1" applyBorder="1" applyAlignment="1">
      <alignment vertical="center"/>
    </xf>
    <xf numFmtId="0" fontId="40" fillId="0" borderId="0" xfId="0" applyFont="1" applyBorder="1"/>
    <xf numFmtId="43" fontId="38" fillId="0" borderId="0" xfId="0" applyNumberFormat="1" applyFont="1" applyBorder="1"/>
    <xf numFmtId="0" fontId="40" fillId="0" borderId="0" xfId="0" applyFont="1"/>
    <xf numFmtId="0" fontId="26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43" fontId="4" fillId="0" borderId="15" xfId="28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71" fontId="4" fillId="0" borderId="15" xfId="28" applyNumberFormat="1" applyFont="1" applyBorder="1" applyAlignment="1">
      <alignment horizontal="right" vertical="center"/>
    </xf>
    <xf numFmtId="43" fontId="4" fillId="0" borderId="16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4" fontId="4" fillId="0" borderId="15" xfId="28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2" fontId="4" fillId="0" borderId="15" xfId="28" applyNumberFormat="1" applyFont="1" applyBorder="1" applyAlignment="1">
      <alignment horizontal="center" vertical="center"/>
    </xf>
    <xf numFmtId="171" fontId="4" fillId="0" borderId="15" xfId="28" applyNumberFormat="1" applyFont="1" applyBorder="1" applyAlignment="1">
      <alignment horizontal="center" vertical="center"/>
    </xf>
    <xf numFmtId="43" fontId="4" fillId="0" borderId="15" xfId="0" applyNumberFormat="1" applyFont="1" applyBorder="1" applyAlignment="1">
      <alignment vertical="center"/>
    </xf>
    <xf numFmtId="43" fontId="26" fillId="0" borderId="16" xfId="0" applyNumberFormat="1" applyFont="1" applyBorder="1" applyAlignment="1">
      <alignment vertical="center"/>
    </xf>
    <xf numFmtId="180" fontId="4" fillId="0" borderId="15" xfId="28" applyNumberFormat="1" applyFont="1" applyFill="1" applyBorder="1" applyAlignment="1">
      <alignment horizontal="center" vertical="center"/>
    </xf>
    <xf numFmtId="43" fontId="4" fillId="0" borderId="16" xfId="28" applyFont="1" applyBorder="1" applyAlignment="1">
      <alignment vertical="center"/>
    </xf>
    <xf numFmtId="43" fontId="35" fillId="0" borderId="20" xfId="28" applyFont="1" applyBorder="1" applyAlignment="1">
      <alignment vertical="center"/>
    </xf>
    <xf numFmtId="43" fontId="35" fillId="0" borderId="23" xfId="28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2" fontId="40" fillId="0" borderId="15" xfId="28" applyNumberFormat="1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43" fontId="40" fillId="0" borderId="15" xfId="0" applyNumberFormat="1" applyFont="1" applyBorder="1" applyAlignment="1">
      <alignment vertical="center"/>
    </xf>
    <xf numFmtId="171" fontId="40" fillId="0" borderId="15" xfId="28" applyNumberFormat="1" applyFont="1" applyBorder="1" applyAlignment="1">
      <alignment horizontal="right" vertical="center"/>
    </xf>
    <xf numFmtId="43" fontId="40" fillId="0" borderId="16" xfId="0" applyNumberFormat="1" applyFont="1" applyBorder="1" applyAlignment="1">
      <alignment vertical="center"/>
    </xf>
    <xf numFmtId="0" fontId="40" fillId="0" borderId="15" xfId="0" applyFont="1" applyBorder="1" applyAlignment="1">
      <alignment vertical="center"/>
    </xf>
    <xf numFmtId="0" fontId="40" fillId="0" borderId="14" xfId="0" applyFont="1" applyBorder="1" applyAlignment="1">
      <alignment horizontal="right" vertical="center"/>
    </xf>
    <xf numFmtId="171" fontId="40" fillId="0" borderId="15" xfId="28" applyNumberFormat="1" applyFont="1" applyBorder="1" applyAlignment="1">
      <alignment horizontal="center" vertical="center"/>
    </xf>
    <xf numFmtId="43" fontId="38" fillId="0" borderId="16" xfId="0" applyNumberFormat="1" applyFont="1" applyBorder="1" applyAlignment="1">
      <alignment vertical="center"/>
    </xf>
    <xf numFmtId="182" fontId="40" fillId="0" borderId="15" xfId="28" applyNumberFormat="1" applyFont="1" applyBorder="1" applyAlignment="1">
      <alignment horizontal="center" vertical="center"/>
    </xf>
    <xf numFmtId="0" fontId="40" fillId="0" borderId="27" xfId="0" applyFont="1" applyFill="1" applyBorder="1" applyAlignment="1">
      <alignment horizontal="right" vertical="center"/>
    </xf>
    <xf numFmtId="0" fontId="40" fillId="0" borderId="28" xfId="0" applyFont="1" applyFill="1" applyBorder="1" applyAlignment="1">
      <alignment vertical="center"/>
    </xf>
    <xf numFmtId="171" fontId="40" fillId="0" borderId="28" xfId="28" applyNumberFormat="1" applyFont="1" applyFill="1" applyBorder="1" applyAlignment="1">
      <alignment horizontal="right" vertical="center"/>
    </xf>
    <xf numFmtId="43" fontId="40" fillId="0" borderId="28" xfId="28" applyFont="1" applyFill="1" applyBorder="1" applyAlignment="1">
      <alignment horizontal="right" vertical="center"/>
    </xf>
    <xf numFmtId="171" fontId="40" fillId="0" borderId="29" xfId="28" applyNumberFormat="1" applyFont="1" applyFill="1" applyBorder="1" applyAlignment="1">
      <alignment horizontal="right" vertical="center"/>
    </xf>
    <xf numFmtId="43" fontId="38" fillId="0" borderId="30" xfId="0" applyNumberFormat="1" applyFont="1" applyFill="1" applyBorder="1" applyAlignment="1">
      <alignment vertical="center"/>
    </xf>
    <xf numFmtId="43" fontId="40" fillId="0" borderId="16" xfId="28" applyFont="1" applyBorder="1" applyAlignment="1">
      <alignment vertical="center"/>
    </xf>
    <xf numFmtId="43" fontId="41" fillId="0" borderId="20" xfId="28" applyFont="1" applyBorder="1" applyAlignment="1">
      <alignment vertical="center"/>
    </xf>
    <xf numFmtId="43" fontId="41" fillId="0" borderId="23" xfId="28" applyFont="1" applyBorder="1" applyAlignment="1">
      <alignment vertical="center"/>
    </xf>
    <xf numFmtId="182" fontId="4" fillId="0" borderId="15" xfId="28" applyNumberFormat="1" applyFont="1" applyBorder="1" applyAlignment="1">
      <alignment horizontal="center" vertical="center"/>
    </xf>
    <xf numFmtId="43" fontId="37" fillId="0" borderId="22" xfId="28" applyFont="1" applyFill="1" applyBorder="1" applyAlignment="1">
      <alignment horizontal="left" vertical="center"/>
    </xf>
    <xf numFmtId="43" fontId="34" fillId="0" borderId="0" xfId="28" applyFont="1" applyBorder="1" applyAlignment="1">
      <alignment horizontal="left" vertic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33" fillId="0" borderId="15" xfId="0" applyFont="1" applyBorder="1"/>
    <xf numFmtId="43" fontId="4" fillId="0" borderId="15" xfId="28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/>
    <xf numFmtId="171" fontId="4" fillId="0" borderId="15" xfId="28" applyNumberFormat="1" applyFont="1" applyBorder="1" applyAlignment="1">
      <alignment horizontal="right"/>
    </xf>
    <xf numFmtId="43" fontId="4" fillId="0" borderId="16" xfId="0" applyNumberFormat="1" applyFont="1" applyBorder="1"/>
    <xf numFmtId="0" fontId="4" fillId="0" borderId="14" xfId="0" applyFont="1" applyBorder="1" applyAlignment="1">
      <alignment horizontal="right"/>
    </xf>
    <xf numFmtId="2" fontId="4" fillId="0" borderId="15" xfId="28" applyNumberFormat="1" applyFont="1" applyBorder="1" applyAlignment="1">
      <alignment horizontal="center"/>
    </xf>
    <xf numFmtId="171" fontId="4" fillId="0" borderId="15" xfId="28" applyNumberFormat="1" applyFont="1" applyBorder="1" applyAlignment="1">
      <alignment horizontal="center"/>
    </xf>
    <xf numFmtId="43" fontId="4" fillId="0" borderId="15" xfId="0" applyNumberFormat="1" applyFont="1" applyBorder="1"/>
    <xf numFmtId="0" fontId="4" fillId="0" borderId="15" xfId="0" applyFont="1" applyBorder="1" applyAlignment="1"/>
    <xf numFmtId="0" fontId="4" fillId="0" borderId="17" xfId="0" applyFont="1" applyBorder="1" applyAlignment="1">
      <alignment horizontal="right"/>
    </xf>
    <xf numFmtId="0" fontId="4" fillId="0" borderId="18" xfId="0" applyFont="1" applyBorder="1"/>
    <xf numFmtId="171" fontId="4" fillId="0" borderId="18" xfId="28" applyNumberFormat="1" applyFont="1" applyBorder="1" applyAlignment="1">
      <alignment horizontal="right"/>
    </xf>
    <xf numFmtId="171" fontId="4" fillId="0" borderId="10" xfId="28" applyNumberFormat="1" applyFont="1" applyBorder="1" applyAlignment="1">
      <alignment horizontal="right"/>
    </xf>
    <xf numFmtId="43" fontId="26" fillId="0" borderId="11" xfId="0" applyNumberFormat="1" applyFont="1" applyBorder="1"/>
    <xf numFmtId="0" fontId="4" fillId="0" borderId="19" xfId="0" applyFont="1" applyBorder="1"/>
    <xf numFmtId="0" fontId="4" fillId="0" borderId="0" xfId="0" applyFont="1" applyBorder="1" applyAlignment="1"/>
    <xf numFmtId="43" fontId="4" fillId="0" borderId="0" xfId="28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23" fillId="0" borderId="15" xfId="0" applyNumberFormat="1" applyFont="1" applyBorder="1"/>
    <xf numFmtId="43" fontId="4" fillId="0" borderId="16" xfId="28" applyFont="1" applyBorder="1"/>
    <xf numFmtId="0" fontId="4" fillId="0" borderId="10" xfId="0" applyFont="1" applyBorder="1"/>
    <xf numFmtId="0" fontId="4" fillId="0" borderId="24" xfId="0" applyFont="1" applyBorder="1"/>
    <xf numFmtId="43" fontId="26" fillId="0" borderId="25" xfId="0" applyNumberFormat="1" applyFont="1" applyBorder="1"/>
    <xf numFmtId="0" fontId="26" fillId="0" borderId="29" xfId="0" applyFont="1" applyBorder="1" applyAlignment="1">
      <alignment horizontal="center"/>
    </xf>
    <xf numFmtId="0" fontId="33" fillId="0" borderId="29" xfId="0" applyFont="1" applyBorder="1"/>
    <xf numFmtId="43" fontId="4" fillId="0" borderId="29" xfId="28" applyFont="1" applyBorder="1"/>
    <xf numFmtId="0" fontId="4" fillId="0" borderId="29" xfId="0" applyFont="1" applyBorder="1"/>
    <xf numFmtId="43" fontId="26" fillId="0" borderId="29" xfId="0" applyNumberFormat="1" applyFont="1" applyBorder="1"/>
    <xf numFmtId="43" fontId="4" fillId="0" borderId="29" xfId="0" applyNumberFormat="1" applyFont="1" applyBorder="1"/>
    <xf numFmtId="183" fontId="4" fillId="0" borderId="15" xfId="28" applyNumberFormat="1" applyFont="1" applyBorder="1" applyAlignment="1">
      <alignment horizontal="center"/>
    </xf>
    <xf numFmtId="43" fontId="4" fillId="0" borderId="15" xfId="28" applyNumberFormat="1" applyFont="1" applyBorder="1"/>
    <xf numFmtId="43" fontId="26" fillId="0" borderId="15" xfId="28" applyNumberFormat="1" applyFont="1" applyBorder="1"/>
    <xf numFmtId="0" fontId="4" fillId="0" borderId="31" xfId="0" applyFont="1" applyBorder="1" applyAlignment="1"/>
    <xf numFmtId="0" fontId="4" fillId="0" borderId="28" xfId="0" applyFont="1" applyBorder="1"/>
    <xf numFmtId="43" fontId="4" fillId="0" borderId="28" xfId="28" applyFont="1" applyBorder="1" applyAlignment="1">
      <alignment horizontal="center"/>
    </xf>
    <xf numFmtId="43" fontId="4" fillId="0" borderId="28" xfId="28" applyFont="1" applyBorder="1" applyAlignment="1"/>
    <xf numFmtId="0" fontId="4" fillId="0" borderId="28" xfId="0" applyFont="1" applyBorder="1" applyAlignment="1">
      <alignment horizontal="center"/>
    </xf>
    <xf numFmtId="171" fontId="4" fillId="0" borderId="32" xfId="28" applyNumberFormat="1" applyFont="1" applyBorder="1" applyAlignment="1">
      <alignment horizontal="right"/>
    </xf>
    <xf numFmtId="0" fontId="4" fillId="0" borderId="33" xfId="0" applyFont="1" applyBorder="1" applyAlignment="1"/>
    <xf numFmtId="0" fontId="4" fillId="0" borderId="34" xfId="0" applyFont="1" applyBorder="1"/>
    <xf numFmtId="43" fontId="4" fillId="0" borderId="34" xfId="28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71" fontId="4" fillId="0" borderId="35" xfId="28" applyNumberFormat="1" applyFont="1" applyBorder="1" applyAlignment="1">
      <alignment horizontal="right"/>
    </xf>
    <xf numFmtId="43" fontId="4" fillId="0" borderId="12" xfId="0" applyNumberFormat="1" applyFont="1" applyBorder="1"/>
    <xf numFmtId="0" fontId="26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184" fontId="4" fillId="0" borderId="15" xfId="28" applyNumberFormat="1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171" fontId="4" fillId="0" borderId="28" xfId="28" applyNumberFormat="1" applyFont="1" applyBorder="1" applyAlignment="1">
      <alignment horizontal="right"/>
    </xf>
    <xf numFmtId="43" fontId="4" fillId="0" borderId="28" xfId="28" applyFont="1" applyBorder="1" applyAlignment="1">
      <alignment horizontal="left"/>
    </xf>
    <xf numFmtId="171" fontId="4" fillId="0" borderId="29" xfId="28" applyNumberFormat="1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 applyAlignment="1"/>
    <xf numFmtId="43" fontId="4" fillId="0" borderId="34" xfId="28" applyFont="1" applyBorder="1" applyAlignment="1">
      <alignment horizontal="left"/>
    </xf>
    <xf numFmtId="43" fontId="23" fillId="0" borderId="12" xfId="0" applyNumberFormat="1" applyFont="1" applyBorder="1"/>
    <xf numFmtId="43" fontId="4" fillId="0" borderId="12" xfId="28" applyFont="1" applyBorder="1"/>
    <xf numFmtId="43" fontId="35" fillId="0" borderId="31" xfId="28" applyFont="1" applyBorder="1" applyAlignment="1">
      <alignment vertical="center"/>
    </xf>
    <xf numFmtId="43" fontId="35" fillId="0" borderId="28" xfId="28" applyFont="1" applyBorder="1" applyAlignment="1">
      <alignment vertical="center"/>
    </xf>
    <xf numFmtId="43" fontId="35" fillId="0" borderId="32" xfId="28" applyFont="1" applyBorder="1" applyAlignment="1">
      <alignment vertical="center"/>
    </xf>
    <xf numFmtId="43" fontId="35" fillId="0" borderId="33" xfId="28" applyFont="1" applyBorder="1" applyAlignment="1">
      <alignment vertical="center"/>
    </xf>
    <xf numFmtId="43" fontId="37" fillId="0" borderId="34" xfId="28" applyFont="1" applyBorder="1" applyAlignment="1">
      <alignment horizontal="center" vertical="center"/>
    </xf>
    <xf numFmtId="43" fontId="35" fillId="0" borderId="34" xfId="28" applyFont="1" applyBorder="1" applyAlignment="1">
      <alignment vertical="center"/>
    </xf>
    <xf numFmtId="43" fontId="35" fillId="0" borderId="35" xfId="28" applyFont="1" applyBorder="1" applyAlignment="1">
      <alignment vertical="center"/>
    </xf>
    <xf numFmtId="0" fontId="4" fillId="0" borderId="12" xfId="0" applyFont="1" applyBorder="1"/>
    <xf numFmtId="43" fontId="26" fillId="0" borderId="12" xfId="0" applyNumberFormat="1" applyFont="1" applyBorder="1"/>
    <xf numFmtId="43" fontId="4" fillId="0" borderId="15" xfId="28" applyFont="1" applyBorder="1"/>
    <xf numFmtId="43" fontId="4" fillId="0" borderId="28" xfId="28" applyFont="1" applyBorder="1"/>
    <xf numFmtId="43" fontId="4" fillId="0" borderId="34" xfId="28" applyFont="1" applyBorder="1"/>
    <xf numFmtId="0" fontId="43" fillId="0" borderId="29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4" fillId="0" borderId="29" xfId="0" applyFont="1" applyBorder="1" applyAlignment="1">
      <alignment vertical="center"/>
    </xf>
    <xf numFmtId="43" fontId="34" fillId="0" borderId="29" xfId="28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43" fontId="43" fillId="0" borderId="29" xfId="0" applyNumberFormat="1" applyFont="1" applyBorder="1" applyAlignment="1">
      <alignment vertical="center"/>
    </xf>
    <xf numFmtId="43" fontId="34" fillId="0" borderId="29" xfId="0" applyNumberFormat="1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43" fontId="34" fillId="0" borderId="15" xfId="28" applyFont="1" applyBorder="1" applyAlignment="1">
      <alignment vertical="center"/>
    </xf>
    <xf numFmtId="0" fontId="34" fillId="0" borderId="15" xfId="0" applyFont="1" applyBorder="1" applyAlignment="1">
      <alignment horizontal="center" vertical="center"/>
    </xf>
    <xf numFmtId="43" fontId="34" fillId="0" borderId="15" xfId="28" applyNumberFormat="1" applyFont="1" applyBorder="1" applyAlignment="1">
      <alignment vertical="center"/>
    </xf>
    <xf numFmtId="43" fontId="43" fillId="0" borderId="15" xfId="28" applyNumberFormat="1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34" fillId="0" borderId="28" xfId="0" applyFont="1" applyBorder="1" applyAlignment="1">
      <alignment vertical="center"/>
    </xf>
    <xf numFmtId="43" fontId="34" fillId="0" borderId="28" xfId="28" applyFont="1" applyBorder="1" applyAlignment="1">
      <alignment vertical="center"/>
    </xf>
    <xf numFmtId="0" fontId="34" fillId="0" borderId="28" xfId="0" applyFont="1" applyBorder="1" applyAlignment="1">
      <alignment horizontal="center" vertical="center"/>
    </xf>
    <xf numFmtId="171" fontId="34" fillId="0" borderId="32" xfId="28" applyNumberFormat="1" applyFont="1" applyBorder="1" applyAlignment="1">
      <alignment horizontal="right" vertical="center"/>
    </xf>
    <xf numFmtId="0" fontId="34" fillId="0" borderId="33" xfId="0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43" fontId="34" fillId="0" borderId="34" xfId="28" applyFont="1" applyBorder="1" applyAlignment="1">
      <alignment vertical="center"/>
    </xf>
    <xf numFmtId="0" fontId="34" fillId="0" borderId="34" xfId="0" applyFont="1" applyBorder="1" applyAlignment="1">
      <alignment horizontal="center" vertical="center"/>
    </xf>
    <xf numFmtId="171" fontId="34" fillId="0" borderId="35" xfId="28" applyNumberFormat="1" applyFont="1" applyBorder="1" applyAlignment="1">
      <alignment horizontal="right" vertical="center"/>
    </xf>
    <xf numFmtId="43" fontId="34" fillId="0" borderId="12" xfId="0" applyNumberFormat="1" applyFont="1" applyBorder="1" applyAlignment="1">
      <alignment vertical="center"/>
    </xf>
    <xf numFmtId="0" fontId="43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vertical="center"/>
    </xf>
    <xf numFmtId="171" fontId="34" fillId="0" borderId="15" xfId="28" applyNumberFormat="1" applyFont="1" applyBorder="1" applyAlignment="1">
      <alignment horizontal="right" vertical="center"/>
    </xf>
    <xf numFmtId="43" fontId="34" fillId="0" borderId="15" xfId="0" applyNumberFormat="1" applyFont="1" applyBorder="1" applyAlignment="1">
      <alignment vertical="center"/>
    </xf>
    <xf numFmtId="0" fontId="34" fillId="0" borderId="15" xfId="0" applyFont="1" applyBorder="1" applyAlignment="1">
      <alignment horizontal="right" vertical="center"/>
    </xf>
    <xf numFmtId="171" fontId="34" fillId="0" borderId="15" xfId="28" applyNumberFormat="1" applyFont="1" applyBorder="1" applyAlignment="1">
      <alignment horizontal="center" vertical="center"/>
    </xf>
    <xf numFmtId="0" fontId="34" fillId="0" borderId="31" xfId="0" applyFont="1" applyBorder="1" applyAlignment="1">
      <alignment horizontal="right" vertical="center"/>
    </xf>
    <xf numFmtId="171" fontId="34" fillId="0" borderId="28" xfId="28" applyNumberFormat="1" applyFont="1" applyBorder="1" applyAlignment="1">
      <alignment horizontal="right" vertical="center"/>
    </xf>
    <xf numFmtId="43" fontId="34" fillId="0" borderId="28" xfId="28" applyFont="1" applyBorder="1" applyAlignment="1">
      <alignment horizontal="left" vertical="center"/>
    </xf>
    <xf numFmtId="171" fontId="34" fillId="0" borderId="29" xfId="28" applyNumberFormat="1" applyFont="1" applyBorder="1" applyAlignment="1">
      <alignment horizontal="right" vertical="center"/>
    </xf>
    <xf numFmtId="43" fontId="34" fillId="0" borderId="34" xfId="28" applyFont="1" applyBorder="1" applyAlignment="1">
      <alignment horizontal="center" vertical="center"/>
    </xf>
    <xf numFmtId="43" fontId="34" fillId="0" borderId="34" xfId="28" applyFont="1" applyBorder="1" applyAlignment="1">
      <alignment horizontal="left" vertical="center"/>
    </xf>
    <xf numFmtId="43" fontId="46" fillId="0" borderId="12" xfId="0" applyNumberFormat="1" applyFont="1" applyBorder="1" applyAlignment="1">
      <alignment vertical="center"/>
    </xf>
    <xf numFmtId="43" fontId="34" fillId="0" borderId="12" xfId="28" applyFont="1" applyBorder="1" applyAlignment="1">
      <alignment vertical="center"/>
    </xf>
    <xf numFmtId="43" fontId="47" fillId="0" borderId="31" xfId="28" applyFont="1" applyBorder="1" applyAlignment="1">
      <alignment vertical="center"/>
    </xf>
    <xf numFmtId="43" fontId="47" fillId="0" borderId="28" xfId="28" applyFont="1" applyBorder="1" applyAlignment="1">
      <alignment vertical="center"/>
    </xf>
    <xf numFmtId="43" fontId="47" fillId="0" borderId="32" xfId="28" applyFont="1" applyBorder="1" applyAlignment="1">
      <alignment vertical="center"/>
    </xf>
    <xf numFmtId="43" fontId="47" fillId="0" borderId="33" xfId="28" applyFont="1" applyBorder="1" applyAlignment="1">
      <alignment vertical="center"/>
    </xf>
    <xf numFmtId="43" fontId="47" fillId="0" borderId="34" xfId="28" applyFont="1" applyBorder="1" applyAlignment="1">
      <alignment vertical="center"/>
    </xf>
    <xf numFmtId="43" fontId="47" fillId="0" borderId="35" xfId="28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0" xfId="0" applyFont="1" applyBorder="1"/>
    <xf numFmtId="43" fontId="43" fillId="0" borderId="0" xfId="0" applyNumberFormat="1" applyFont="1" applyBorder="1"/>
    <xf numFmtId="0" fontId="34" fillId="0" borderId="0" xfId="0" applyFont="1"/>
    <xf numFmtId="0" fontId="23" fillId="0" borderId="0" xfId="0" applyFont="1" applyAlignment="1"/>
    <xf numFmtId="43" fontId="23" fillId="0" borderId="0" xfId="28" applyFont="1" applyAlignment="1"/>
    <xf numFmtId="0" fontId="33" fillId="0" borderId="0" xfId="0" applyFont="1" applyAlignment="1"/>
    <xf numFmtId="43" fontId="33" fillId="0" borderId="0" xfId="28" applyFont="1" applyAlignment="1"/>
    <xf numFmtId="43" fontId="26" fillId="0" borderId="0" xfId="28" applyFont="1"/>
    <xf numFmtId="185" fontId="23" fillId="0" borderId="0" xfId="0" applyNumberFormat="1" applyFont="1"/>
    <xf numFmtId="0" fontId="23" fillId="0" borderId="0" xfId="0" applyFont="1" applyAlignment="1">
      <alignment horizontal="center"/>
    </xf>
    <xf numFmtId="44" fontId="23" fillId="0" borderId="0" xfId="0" applyNumberFormat="1" applyFont="1"/>
    <xf numFmtId="0" fontId="26" fillId="24" borderId="29" xfId="0" applyFont="1" applyFill="1" applyBorder="1" applyAlignment="1">
      <alignment horizontal="center"/>
    </xf>
    <xf numFmtId="0" fontId="26" fillId="24" borderId="12" xfId="0" applyFont="1" applyFill="1" applyBorder="1" applyAlignment="1">
      <alignment horizontal="center"/>
    </xf>
    <xf numFmtId="0" fontId="26" fillId="0" borderId="36" xfId="0" applyFont="1" applyBorder="1" applyAlignment="1">
      <alignment horizontal="right"/>
    </xf>
    <xf numFmtId="0" fontId="33" fillId="0" borderId="36" xfId="0" applyFont="1" applyBorder="1"/>
    <xf numFmtId="0" fontId="4" fillId="0" borderId="36" xfId="0" applyFont="1" applyBorder="1"/>
    <xf numFmtId="0" fontId="4" fillId="0" borderId="36" xfId="0" applyFont="1" applyBorder="1" applyAlignment="1">
      <alignment horizontal="right"/>
    </xf>
    <xf numFmtId="43" fontId="4" fillId="0" borderId="36" xfId="0" applyNumberFormat="1" applyFont="1" applyBorder="1"/>
    <xf numFmtId="0" fontId="4" fillId="0" borderId="36" xfId="0" applyFont="1" applyBorder="1" applyAlignment="1">
      <alignment horizontal="center"/>
    </xf>
    <xf numFmtId="43" fontId="23" fillId="0" borderId="0" xfId="0" applyNumberFormat="1" applyFont="1" applyAlignment="1">
      <alignment horizontal="right"/>
    </xf>
    <xf numFmtId="43" fontId="26" fillId="0" borderId="36" xfId="0" applyNumberFormat="1" applyFont="1" applyBorder="1"/>
    <xf numFmtId="43" fontId="26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4" fillId="0" borderId="37" xfId="0" applyFont="1" applyBorder="1"/>
    <xf numFmtId="43" fontId="4" fillId="0" borderId="37" xfId="0" applyNumberFormat="1" applyFont="1" applyBorder="1"/>
    <xf numFmtId="43" fontId="26" fillId="0" borderId="37" xfId="0" applyNumberFormat="1" applyFont="1" applyBorder="1"/>
    <xf numFmtId="0" fontId="26" fillId="0" borderId="38" xfId="0" applyFont="1" applyBorder="1" applyAlignment="1">
      <alignment horizontal="center"/>
    </xf>
    <xf numFmtId="43" fontId="4" fillId="0" borderId="18" xfId="0" applyNumberFormat="1" applyFont="1" applyBorder="1"/>
    <xf numFmtId="0" fontId="4" fillId="0" borderId="20" xfId="0" applyFont="1" applyBorder="1"/>
    <xf numFmtId="0" fontId="26" fillId="0" borderId="15" xfId="0" applyFont="1" applyBorder="1" applyAlignment="1">
      <alignment horizontal="right"/>
    </xf>
    <xf numFmtId="43" fontId="26" fillId="0" borderId="15" xfId="0" applyNumberFormat="1" applyFont="1" applyBorder="1"/>
    <xf numFmtId="43" fontId="35" fillId="0" borderId="39" xfId="28" applyFont="1" applyBorder="1" applyAlignment="1">
      <alignment vertical="center"/>
    </xf>
    <xf numFmtId="0" fontId="23" fillId="0" borderId="0" xfId="0" applyFont="1" applyBorder="1"/>
    <xf numFmtId="0" fontId="23" fillId="0" borderId="40" xfId="0" applyFont="1" applyBorder="1"/>
    <xf numFmtId="43" fontId="35" fillId="0" borderId="0" xfId="28" applyFont="1" applyBorder="1" applyAlignment="1">
      <alignment vertical="center"/>
    </xf>
    <xf numFmtId="0" fontId="23" fillId="0" borderId="34" xfId="0" applyFont="1" applyBorder="1"/>
    <xf numFmtId="0" fontId="23" fillId="0" borderId="35" xfId="0" applyFont="1" applyBorder="1"/>
    <xf numFmtId="0" fontId="26" fillId="0" borderId="12" xfId="0" applyFont="1" applyBorder="1" applyAlignment="1">
      <alignment horizontal="right"/>
    </xf>
    <xf numFmtId="186" fontId="23" fillId="0" borderId="0" xfId="28" applyNumberFormat="1" applyFont="1"/>
    <xf numFmtId="43" fontId="3" fillId="0" borderId="15" xfId="28" applyFont="1" applyBorder="1"/>
    <xf numFmtId="187" fontId="4" fillId="0" borderId="15" xfId="28" applyNumberFormat="1" applyFont="1" applyBorder="1"/>
    <xf numFmtId="43" fontId="4" fillId="0" borderId="15" xfId="28" applyFont="1" applyBorder="1" applyAlignment="1">
      <alignment horizontal="right"/>
    </xf>
    <xf numFmtId="43" fontId="4" fillId="0" borderId="0" xfId="28" applyFont="1" applyBorder="1"/>
    <xf numFmtId="0" fontId="4" fillId="0" borderId="32" xfId="0" applyFont="1" applyBorder="1"/>
    <xf numFmtId="0" fontId="4" fillId="0" borderId="35" xfId="0" applyFont="1" applyBorder="1"/>
    <xf numFmtId="171" fontId="4" fillId="0" borderId="12" xfId="28" applyNumberFormat="1" applyFont="1" applyBorder="1" applyAlignment="1">
      <alignment horizontal="right"/>
    </xf>
    <xf numFmtId="43" fontId="33" fillId="0" borderId="15" xfId="28" applyFont="1" applyBorder="1"/>
    <xf numFmtId="188" fontId="4" fillId="0" borderId="15" xfId="28" applyNumberFormat="1" applyFont="1" applyBorder="1" applyAlignment="1">
      <alignment horizontal="right"/>
    </xf>
    <xf numFmtId="43" fontId="4" fillId="0" borderId="15" xfId="28" applyFont="1" applyBorder="1" applyAlignment="1"/>
    <xf numFmtId="0" fontId="4" fillId="0" borderId="28" xfId="0" applyFont="1" applyBorder="1" applyAlignment="1"/>
    <xf numFmtId="0" fontId="4" fillId="0" borderId="33" xfId="0" applyFont="1" applyBorder="1" applyAlignment="1">
      <alignment horizontal="right"/>
    </xf>
    <xf numFmtId="171" fontId="4" fillId="0" borderId="34" xfId="28" applyNumberFormat="1" applyFont="1" applyBorder="1" applyAlignment="1">
      <alignment horizontal="right"/>
    </xf>
    <xf numFmtId="43" fontId="4" fillId="0" borderId="31" xfId="28" applyFont="1" applyBorder="1" applyAlignment="1">
      <alignment vertical="center"/>
    </xf>
    <xf numFmtId="0" fontId="2" fillId="0" borderId="0" xfId="0" applyFont="1"/>
    <xf numFmtId="0" fontId="48" fillId="0" borderId="0" xfId="0" applyFont="1" applyAlignment="1">
      <alignment horizontal="center"/>
    </xf>
    <xf numFmtId="0" fontId="48" fillId="0" borderId="29" xfId="0" applyFont="1" applyBorder="1" applyAlignment="1">
      <alignment horizontal="center"/>
    </xf>
    <xf numFmtId="0" fontId="48" fillId="0" borderId="12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43" fontId="49" fillId="0" borderId="15" xfId="28" applyFont="1" applyBorder="1"/>
    <xf numFmtId="43" fontId="2" fillId="0" borderId="15" xfId="28" applyFont="1" applyBorder="1"/>
    <xf numFmtId="0" fontId="2" fillId="0" borderId="15" xfId="0" applyFont="1" applyBorder="1"/>
    <xf numFmtId="43" fontId="48" fillId="0" borderId="15" xfId="0" applyNumberFormat="1" applyFont="1" applyBorder="1"/>
    <xf numFmtId="43" fontId="2" fillId="0" borderId="15" xfId="0" applyNumberFormat="1" applyFont="1" applyBorder="1"/>
    <xf numFmtId="0" fontId="2" fillId="0" borderId="15" xfId="0" applyFont="1" applyBorder="1" applyAlignment="1"/>
    <xf numFmtId="0" fontId="2" fillId="0" borderId="15" xfId="0" applyFont="1" applyBorder="1" applyAlignment="1">
      <alignment horizontal="center"/>
    </xf>
    <xf numFmtId="43" fontId="2" fillId="0" borderId="15" xfId="28" applyFont="1" applyBorder="1" applyAlignment="1">
      <alignment horizontal="right"/>
    </xf>
    <xf numFmtId="171" fontId="2" fillId="0" borderId="15" xfId="28" applyNumberFormat="1" applyFont="1" applyBorder="1" applyAlignment="1">
      <alignment horizontal="right"/>
    </xf>
    <xf numFmtId="0" fontId="2" fillId="0" borderId="31" xfId="0" applyFont="1" applyBorder="1" applyAlignment="1"/>
    <xf numFmtId="43" fontId="2" fillId="0" borderId="28" xfId="28" applyFont="1" applyBorder="1"/>
    <xf numFmtId="43" fontId="2" fillId="0" borderId="28" xfId="28" applyFont="1" applyBorder="1" applyAlignment="1"/>
    <xf numFmtId="0" fontId="2" fillId="0" borderId="28" xfId="0" applyFont="1" applyBorder="1" applyAlignment="1">
      <alignment horizontal="center"/>
    </xf>
    <xf numFmtId="0" fontId="2" fillId="0" borderId="32" xfId="0" applyFont="1" applyBorder="1"/>
    <xf numFmtId="171" fontId="2" fillId="0" borderId="29" xfId="28" applyNumberFormat="1" applyFont="1" applyBorder="1" applyAlignment="1">
      <alignment horizontal="right"/>
    </xf>
    <xf numFmtId="43" fontId="2" fillId="0" borderId="29" xfId="0" applyNumberFormat="1" applyFont="1" applyBorder="1"/>
    <xf numFmtId="0" fontId="2" fillId="0" borderId="33" xfId="0" applyFont="1" applyBorder="1" applyAlignment="1"/>
    <xf numFmtId="43" fontId="2" fillId="0" borderId="34" xfId="28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/>
    <xf numFmtId="171" fontId="2" fillId="0" borderId="12" xfId="28" applyNumberFormat="1" applyFont="1" applyBorder="1" applyAlignment="1">
      <alignment horizontal="right"/>
    </xf>
    <xf numFmtId="43" fontId="2" fillId="0" borderId="12" xfId="0" applyNumberFormat="1" applyFont="1" applyBorder="1"/>
    <xf numFmtId="43" fontId="50" fillId="0" borderId="15" xfId="28" applyFont="1" applyBorder="1"/>
    <xf numFmtId="0" fontId="2" fillId="0" borderId="15" xfId="0" applyFont="1" applyBorder="1" applyAlignment="1">
      <alignment horizontal="right"/>
    </xf>
    <xf numFmtId="171" fontId="2" fillId="0" borderId="15" xfId="28" applyNumberFormat="1" applyFont="1" applyBorder="1" applyAlignment="1">
      <alignment horizontal="center"/>
    </xf>
    <xf numFmtId="43" fontId="2" fillId="0" borderId="15" xfId="28" applyFont="1" applyBorder="1" applyAlignment="1">
      <alignment horizontal="center"/>
    </xf>
    <xf numFmtId="0" fontId="2" fillId="0" borderId="15" xfId="28" applyNumberFormat="1" applyFont="1" applyBorder="1" applyAlignment="1"/>
    <xf numFmtId="0" fontId="2" fillId="0" borderId="31" xfId="0" applyFont="1" applyBorder="1" applyAlignment="1">
      <alignment horizontal="right"/>
    </xf>
    <xf numFmtId="0" fontId="2" fillId="0" borderId="28" xfId="0" applyFont="1" applyBorder="1" applyAlignment="1"/>
    <xf numFmtId="171" fontId="2" fillId="0" borderId="28" xfId="28" applyNumberFormat="1" applyFont="1" applyBorder="1" applyAlignment="1">
      <alignment horizontal="right"/>
    </xf>
    <xf numFmtId="43" fontId="2" fillId="0" borderId="28" xfId="28" applyFont="1" applyBorder="1" applyAlignment="1">
      <alignment horizontal="left"/>
    </xf>
    <xf numFmtId="171" fontId="2" fillId="0" borderId="32" xfId="28" applyNumberFormat="1" applyFont="1" applyBorder="1" applyAlignment="1">
      <alignment horizontal="right"/>
    </xf>
    <xf numFmtId="43" fontId="2" fillId="0" borderId="29" xfId="28" applyFont="1" applyBorder="1"/>
    <xf numFmtId="0" fontId="2" fillId="0" borderId="39" xfId="0" applyFont="1" applyBorder="1" applyAlignment="1">
      <alignment horizontal="right"/>
    </xf>
    <xf numFmtId="0" fontId="2" fillId="0" borderId="0" xfId="0" applyFont="1" applyBorder="1" applyAlignment="1"/>
    <xf numFmtId="171" fontId="2" fillId="0" borderId="0" xfId="28" applyNumberFormat="1" applyFont="1" applyBorder="1" applyAlignment="1">
      <alignment horizontal="right"/>
    </xf>
    <xf numFmtId="43" fontId="2" fillId="0" borderId="0" xfId="28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71" fontId="2" fillId="0" borderId="40" xfId="28" applyNumberFormat="1" applyFont="1" applyBorder="1" applyAlignment="1">
      <alignment horizontal="right"/>
    </xf>
    <xf numFmtId="43" fontId="2" fillId="0" borderId="31" xfId="28" applyFont="1" applyBorder="1" applyAlignment="1">
      <alignment vertical="center"/>
    </xf>
    <xf numFmtId="43" fontId="51" fillId="0" borderId="28" xfId="28" applyFont="1" applyBorder="1" applyAlignment="1">
      <alignment vertical="center"/>
    </xf>
    <xf numFmtId="43" fontId="51" fillId="0" borderId="32" xfId="28" applyFont="1" applyBorder="1" applyAlignment="1">
      <alignment vertical="center"/>
    </xf>
    <xf numFmtId="0" fontId="2" fillId="0" borderId="29" xfId="0" applyFont="1" applyBorder="1"/>
    <xf numFmtId="43" fontId="48" fillId="0" borderId="29" xfId="0" applyNumberFormat="1" applyFont="1" applyBorder="1"/>
    <xf numFmtId="43" fontId="2" fillId="0" borderId="39" xfId="28" applyFont="1" applyBorder="1" applyAlignment="1">
      <alignment vertical="center"/>
    </xf>
    <xf numFmtId="43" fontId="51" fillId="0" borderId="0" xfId="28" applyFont="1" applyBorder="1" applyAlignment="1">
      <alignment vertical="center"/>
    </xf>
    <xf numFmtId="43" fontId="51" fillId="0" borderId="40" xfId="28" applyFont="1" applyBorder="1" applyAlignment="1">
      <alignment vertical="center"/>
    </xf>
    <xf numFmtId="0" fontId="2" fillId="0" borderId="24" xfId="0" applyFont="1" applyBorder="1"/>
    <xf numFmtId="43" fontId="48" fillId="0" borderId="24" xfId="0" applyNumberFormat="1" applyFont="1" applyBorder="1"/>
    <xf numFmtId="43" fontId="51" fillId="0" borderId="33" xfId="28" applyFont="1" applyBorder="1" applyAlignment="1">
      <alignment vertical="center"/>
    </xf>
    <xf numFmtId="43" fontId="51" fillId="0" borderId="34" xfId="28" applyFont="1" applyBorder="1" applyAlignment="1">
      <alignment vertical="center"/>
    </xf>
    <xf numFmtId="43" fontId="51" fillId="0" borderId="35" xfId="28" applyFont="1" applyBorder="1" applyAlignment="1">
      <alignment vertical="center"/>
    </xf>
    <xf numFmtId="0" fontId="2" fillId="0" borderId="12" xfId="0" applyFont="1" applyBorder="1"/>
    <xf numFmtId="43" fontId="48" fillId="0" borderId="12" xfId="0" applyNumberFormat="1" applyFont="1" applyBorder="1"/>
    <xf numFmtId="0" fontId="2" fillId="0" borderId="0" xfId="0" applyFont="1" applyBorder="1"/>
    <xf numFmtId="43" fontId="48" fillId="0" borderId="0" xfId="0" applyNumberFormat="1" applyFont="1" applyBorder="1"/>
    <xf numFmtId="0" fontId="18" fillId="0" borderId="0" xfId="0" applyFont="1" applyAlignment="1">
      <alignment horizontal="center"/>
    </xf>
    <xf numFmtId="0" fontId="54" fillId="0" borderId="41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/>
    </xf>
    <xf numFmtId="0" fontId="54" fillId="0" borderId="42" xfId="0" applyFont="1" applyBorder="1" applyAlignment="1">
      <alignment horizontal="center"/>
    </xf>
    <xf numFmtId="0" fontId="54" fillId="0" borderId="12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54" fillId="0" borderId="44" xfId="0" applyFont="1" applyBorder="1" applyAlignment="1">
      <alignment horizontal="center" vertical="center"/>
    </xf>
    <xf numFmtId="0" fontId="55" fillId="0" borderId="29" xfId="0" applyFont="1" applyBorder="1" applyAlignment="1">
      <alignment vertical="center"/>
    </xf>
    <xf numFmtId="0" fontId="23" fillId="0" borderId="29" xfId="0" applyFont="1" applyBorder="1" applyAlignment="1">
      <alignment horizontal="center"/>
    </xf>
    <xf numFmtId="0" fontId="23" fillId="0" borderId="29" xfId="0" applyFont="1" applyBorder="1"/>
    <xf numFmtId="0" fontId="23" fillId="0" borderId="45" xfId="0" applyFont="1" applyBorder="1"/>
    <xf numFmtId="0" fontId="23" fillId="0" borderId="46" xfId="0" applyFont="1" applyBorder="1"/>
    <xf numFmtId="0" fontId="23" fillId="0" borderId="15" xfId="0" applyFont="1" applyBorder="1" applyAlignment="1">
      <alignment vertical="center"/>
    </xf>
    <xf numFmtId="2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" fontId="23" fillId="0" borderId="15" xfId="0" applyNumberFormat="1" applyFont="1" applyBorder="1" applyAlignment="1">
      <alignment vertical="center"/>
    </xf>
    <xf numFmtId="4" fontId="23" fillId="0" borderId="47" xfId="0" applyNumberFormat="1" applyFont="1" applyBorder="1" applyAlignment="1">
      <alignment vertical="center"/>
    </xf>
    <xf numFmtId="0" fontId="23" fillId="0" borderId="15" xfId="0" applyFont="1" applyBorder="1"/>
    <xf numFmtId="4" fontId="54" fillId="0" borderId="47" xfId="0" applyNumberFormat="1" applyFont="1" applyBorder="1" applyAlignment="1">
      <alignment vertical="center"/>
    </xf>
    <xf numFmtId="2" fontId="23" fillId="0" borderId="15" xfId="0" applyNumberFormat="1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4" fontId="23" fillId="0" borderId="15" xfId="0" applyNumberFormat="1" applyFont="1" applyBorder="1"/>
    <xf numFmtId="4" fontId="23" fillId="0" borderId="47" xfId="0" applyNumberFormat="1" applyFont="1" applyBorder="1"/>
    <xf numFmtId="0" fontId="23" fillId="0" borderId="48" xfId="0" applyFont="1" applyBorder="1"/>
    <xf numFmtId="0" fontId="23" fillId="0" borderId="49" xfId="0" applyFont="1" applyBorder="1"/>
    <xf numFmtId="2" fontId="23" fillId="0" borderId="49" xfId="0" applyNumberFormat="1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4" fontId="23" fillId="0" borderId="49" xfId="0" applyNumberFormat="1" applyFont="1" applyBorder="1"/>
    <xf numFmtId="4" fontId="23" fillId="0" borderId="50" xfId="0" applyNumberFormat="1" applyFont="1" applyBorder="1"/>
    <xf numFmtId="0" fontId="56" fillId="0" borderId="51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4" fontId="23" fillId="0" borderId="41" xfId="0" applyNumberFormat="1" applyFont="1" applyBorder="1" applyAlignment="1">
      <alignment vertical="center"/>
    </xf>
    <xf numFmtId="4" fontId="54" fillId="0" borderId="54" xfId="0" applyNumberFormat="1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54" fillId="0" borderId="56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7" xfId="0" applyFont="1" applyBorder="1" applyAlignment="1">
      <alignment vertical="center"/>
    </xf>
    <xf numFmtId="4" fontId="23" fillId="0" borderId="58" xfId="0" applyNumberFormat="1" applyFont="1" applyBorder="1" applyAlignment="1">
      <alignment vertical="center"/>
    </xf>
    <xf numFmtId="4" fontId="54" fillId="0" borderId="59" xfId="0" applyNumberFormat="1" applyFont="1" applyBorder="1" applyAlignment="1">
      <alignment vertical="center"/>
    </xf>
    <xf numFmtId="2" fontId="23" fillId="0" borderId="0" xfId="0" applyNumberFormat="1" applyFont="1" applyAlignment="1">
      <alignment horizontal="center"/>
    </xf>
    <xf numFmtId="4" fontId="23" fillId="0" borderId="0" xfId="0" applyNumberFormat="1" applyFont="1"/>
    <xf numFmtId="0" fontId="18" fillId="0" borderId="0" xfId="0" applyFont="1" applyAlignment="1"/>
    <xf numFmtId="0" fontId="53" fillId="0" borderId="0" xfId="0" applyFont="1" applyAlignme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22" xfId="0" applyBorder="1"/>
    <xf numFmtId="0" fontId="18" fillId="0" borderId="0" xfId="0" applyFont="1"/>
    <xf numFmtId="0" fontId="18" fillId="0" borderId="0" xfId="0" applyFont="1" applyFill="1" applyBorder="1"/>
    <xf numFmtId="191" fontId="0" fillId="0" borderId="0" xfId="0" applyNumberFormat="1"/>
    <xf numFmtId="184" fontId="0" fillId="0" borderId="0" xfId="0" applyNumberFormat="1"/>
    <xf numFmtId="0" fontId="0" fillId="0" borderId="0" xfId="0" applyFont="1"/>
    <xf numFmtId="0" fontId="57" fillId="0" borderId="0" xfId="0" applyFont="1"/>
    <xf numFmtId="0" fontId="0" fillId="0" borderId="22" xfId="0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>
      <alignment horizontal="left"/>
    </xf>
    <xf numFmtId="38" fontId="0" fillId="0" borderId="0" xfId="0" applyNumberFormat="1" applyFont="1" applyFill="1" applyAlignment="1">
      <alignment horizontal="left"/>
    </xf>
    <xf numFmtId="38" fontId="0" fillId="0" borderId="22" xfId="0" applyNumberFormat="1" applyFont="1" applyFill="1" applyBorder="1" applyAlignment="1">
      <alignment horizontal="left"/>
    </xf>
    <xf numFmtId="38" fontId="0" fillId="0" borderId="0" xfId="0" applyNumberFormat="1" applyFont="1" applyFill="1" applyAlignment="1"/>
    <xf numFmtId="0" fontId="0" fillId="0" borderId="0" xfId="0" applyAlignment="1"/>
    <xf numFmtId="189" fontId="18" fillId="0" borderId="0" xfId="0" applyNumberFormat="1" applyFont="1" applyFill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10" xfId="0" applyBorder="1"/>
    <xf numFmtId="0" fontId="0" fillId="0" borderId="61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16" xfId="0" applyBorder="1"/>
    <xf numFmtId="0" fontId="0" fillId="0" borderId="14" xfId="0" applyBorder="1"/>
    <xf numFmtId="0" fontId="60" fillId="0" borderId="36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39" xfId="0" applyBorder="1"/>
    <xf numFmtId="0" fontId="0" fillId="0" borderId="62" xfId="0" applyBorder="1"/>
    <xf numFmtId="0" fontId="0" fillId="0" borderId="15" xfId="0" applyBorder="1" applyAlignment="1">
      <alignment vertical="center"/>
    </xf>
    <xf numFmtId="0" fontId="0" fillId="0" borderId="6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/>
    <xf numFmtId="0" fontId="0" fillId="0" borderId="64" xfId="0" applyBorder="1"/>
    <xf numFmtId="0" fontId="0" fillId="0" borderId="24" xfId="0" applyBorder="1"/>
    <xf numFmtId="0" fontId="0" fillId="0" borderId="65" xfId="0" applyBorder="1"/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25" xfId="0" applyBorder="1"/>
    <xf numFmtId="0" fontId="58" fillId="0" borderId="0" xfId="0" applyFont="1" applyAlignment="1"/>
    <xf numFmtId="0" fontId="59" fillId="0" borderId="0" xfId="0" applyFont="1" applyAlignment="1"/>
    <xf numFmtId="0" fontId="0" fillId="0" borderId="66" xfId="0" applyFont="1" applyFill="1" applyBorder="1" applyAlignment="1"/>
    <xf numFmtId="0" fontId="17" fillId="0" borderId="36" xfId="0" applyFont="1" applyBorder="1" applyAlignment="1">
      <alignment horizontal="center"/>
    </xf>
    <xf numFmtId="0" fontId="0" fillId="0" borderId="67" xfId="0" applyFont="1" applyFill="1" applyBorder="1" applyAlignment="1"/>
    <xf numFmtId="0" fontId="12" fillId="0" borderId="6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8" xfId="0" applyFont="1" applyFill="1" applyBorder="1" applyAlignment="1"/>
    <xf numFmtId="0" fontId="0" fillId="0" borderId="36" xfId="0" applyBorder="1" applyAlignment="1">
      <alignment vertical="center"/>
    </xf>
    <xf numFmtId="0" fontId="0" fillId="0" borderId="37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/>
    </xf>
    <xf numFmtId="0" fontId="0" fillId="0" borderId="30" xfId="0" applyFont="1" applyFill="1" applyBorder="1" applyAlignment="1"/>
    <xf numFmtId="0" fontId="0" fillId="0" borderId="13" xfId="0" applyFont="1" applyFill="1" applyBorder="1" applyAlignment="1"/>
    <xf numFmtId="0" fontId="0" fillId="0" borderId="32" xfId="0" applyBorder="1"/>
    <xf numFmtId="0" fontId="0" fillId="0" borderId="29" xfId="0" applyBorder="1" applyAlignment="1">
      <alignment horizontal="center"/>
    </xf>
    <xf numFmtId="0" fontId="28" fillId="0" borderId="15" xfId="0" quotePrefix="1" applyFont="1" applyFill="1" applyBorder="1" applyAlignment="1">
      <alignment horizontal="left" vertical="center"/>
    </xf>
    <xf numFmtId="0" fontId="40" fillId="0" borderId="15" xfId="0" quotePrefix="1" applyFont="1" applyFill="1" applyBorder="1" applyAlignment="1">
      <alignment vertical="center"/>
    </xf>
    <xf numFmtId="0" fontId="4" fillId="0" borderId="15" xfId="0" quotePrefix="1" applyFont="1" applyBorder="1" applyAlignment="1">
      <alignment vertical="center"/>
    </xf>
    <xf numFmtId="0" fontId="0" fillId="0" borderId="0" xfId="0" quotePrefix="1"/>
    <xf numFmtId="0" fontId="0" fillId="0" borderId="22" xfId="0" quotePrefix="1" applyFont="1" applyFill="1" applyBorder="1" applyAlignment="1">
      <alignment horizontal="left"/>
    </xf>
    <xf numFmtId="0" fontId="0" fillId="0" borderId="22" xfId="0" quotePrefix="1" applyFont="1" applyFill="1" applyBorder="1" applyAlignment="1"/>
    <xf numFmtId="0" fontId="0" fillId="0" borderId="0" xfId="0" quotePrefix="1" applyAlignment="1">
      <alignment horizontal="center"/>
    </xf>
    <xf numFmtId="14" fontId="0" fillId="0" borderId="15" xfId="0" quotePrefix="1" applyNumberFormat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36" xfId="0" quotePrefix="1" applyBorder="1"/>
    <xf numFmtId="0" fontId="64" fillId="0" borderId="0" xfId="0" quotePrefix="1" applyFont="1"/>
    <xf numFmtId="0" fontId="64" fillId="0" borderId="0" xfId="0" applyFont="1"/>
    <xf numFmtId="0" fontId="64" fillId="0" borderId="0" xfId="0" applyFont="1" applyAlignment="1">
      <alignment horizontal="center"/>
    </xf>
    <xf numFmtId="0" fontId="64" fillId="0" borderId="0" xfId="0" quotePrefix="1" applyFont="1" applyBorder="1"/>
    <xf numFmtId="38" fontId="65" fillId="0" borderId="0" xfId="0" applyNumberFormat="1" applyFont="1" applyFill="1" applyAlignment="1">
      <alignment horizontal="left"/>
    </xf>
    <xf numFmtId="0" fontId="0" fillId="0" borderId="0" xfId="0" applyBorder="1"/>
    <xf numFmtId="38" fontId="64" fillId="0" borderId="0" xfId="0" applyNumberFormat="1" applyFont="1" applyFill="1" applyAlignment="1">
      <alignment horizontal="left"/>
    </xf>
    <xf numFmtId="0" fontId="64" fillId="0" borderId="0" xfId="0" applyFont="1" applyAlignment="1">
      <alignment horizontal="right"/>
    </xf>
    <xf numFmtId="0" fontId="65" fillId="0" borderId="0" xfId="0" applyFont="1"/>
    <xf numFmtId="38" fontId="65" fillId="0" borderId="0" xfId="0" applyNumberFormat="1" applyFont="1" applyFill="1" applyAlignment="1"/>
    <xf numFmtId="0" fontId="0" fillId="0" borderId="0" xfId="0" applyFont="1" applyFill="1" applyBorder="1"/>
    <xf numFmtId="0" fontId="64" fillId="0" borderId="0" xfId="0" quotePrefix="1" applyFont="1" applyAlignment="1">
      <alignment horizontal="right"/>
    </xf>
    <xf numFmtId="38" fontId="65" fillId="0" borderId="0" xfId="0" applyNumberFormat="1" applyFont="1" applyFill="1" applyBorder="1" applyAlignment="1">
      <alignment horizontal="right"/>
    </xf>
    <xf numFmtId="0" fontId="64" fillId="0" borderId="0" xfId="0" applyFont="1" applyAlignment="1">
      <alignment horizontal="left"/>
    </xf>
    <xf numFmtId="0" fontId="64" fillId="0" borderId="0" xfId="0" quotePrefix="1" applyFont="1" applyAlignment="1">
      <alignment horizontal="left"/>
    </xf>
    <xf numFmtId="0" fontId="64" fillId="0" borderId="0" xfId="0" applyFont="1" applyAlignment="1"/>
    <xf numFmtId="0" fontId="67" fillId="0" borderId="0" xfId="0" quotePrefix="1" applyFont="1" applyBorder="1" applyAlignment="1"/>
    <xf numFmtId="0" fontId="25" fillId="0" borderId="0" xfId="0" applyFont="1" applyAlignment="1">
      <alignment horizontal="center"/>
    </xf>
    <xf numFmtId="0" fontId="62" fillId="0" borderId="0" xfId="0" applyFont="1"/>
    <xf numFmtId="0" fontId="62" fillId="0" borderId="0" xfId="0" quotePrefix="1" applyFont="1"/>
    <xf numFmtId="38" fontId="64" fillId="0" borderId="0" xfId="0" applyNumberFormat="1" applyFont="1" applyFill="1" applyAlignment="1"/>
    <xf numFmtId="38" fontId="62" fillId="0" borderId="0" xfId="0" applyNumberFormat="1" applyFont="1" applyFill="1" applyAlignment="1"/>
    <xf numFmtId="0" fontId="62" fillId="0" borderId="0" xfId="0" applyFont="1" applyAlignment="1">
      <alignment horizontal="right"/>
    </xf>
    <xf numFmtId="14" fontId="62" fillId="0" borderId="15" xfId="0" quotePrefix="1" applyNumberFormat="1" applyFont="1" applyBorder="1" applyAlignment="1">
      <alignment horizontal="center"/>
    </xf>
    <xf numFmtId="0" fontId="62" fillId="0" borderId="15" xfId="0" applyFont="1" applyBorder="1"/>
    <xf numFmtId="0" fontId="62" fillId="0" borderId="36" xfId="0" quotePrefix="1" applyFont="1" applyBorder="1"/>
    <xf numFmtId="0" fontId="40" fillId="0" borderId="61" xfId="0" applyFont="1" applyBorder="1"/>
    <xf numFmtId="0" fontId="40" fillId="0" borderId="36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40" fillId="0" borderId="37" xfId="0" applyFont="1" applyBorder="1" applyAlignment="1">
      <alignment horizontal="center"/>
    </xf>
    <xf numFmtId="0" fontId="40" fillId="0" borderId="37" xfId="0" applyFont="1" applyBorder="1"/>
    <xf numFmtId="0" fontId="0" fillId="0" borderId="61" xfId="0" applyFont="1" applyFill="1" applyBorder="1" applyAlignment="1"/>
    <xf numFmtId="0" fontId="0" fillId="0" borderId="36" xfId="0" applyFont="1" applyFill="1" applyBorder="1" applyAlignment="1"/>
    <xf numFmtId="0" fontId="62" fillId="0" borderId="36" xfId="0" applyFont="1" applyFill="1" applyBorder="1" applyAlignment="1">
      <alignment horizontal="center"/>
    </xf>
    <xf numFmtId="0" fontId="62" fillId="0" borderId="67" xfId="0" applyFont="1" applyFill="1" applyBorder="1" applyAlignment="1">
      <alignment horizontal="center"/>
    </xf>
    <xf numFmtId="0" fontId="0" fillId="0" borderId="37" xfId="0" applyFont="1" applyFill="1" applyBorder="1" applyAlignment="1"/>
    <xf numFmtId="0" fontId="62" fillId="0" borderId="29" xfId="0" quotePrefix="1" applyFont="1" applyBorder="1"/>
    <xf numFmtId="0" fontId="0" fillId="0" borderId="12" xfId="0" quotePrefix="1" applyBorder="1"/>
    <xf numFmtId="0" fontId="62" fillId="0" borderId="12" xfId="0" applyFont="1" applyBorder="1"/>
    <xf numFmtId="0" fontId="62" fillId="0" borderId="15" xfId="0" quotePrefix="1" applyFont="1" applyBorder="1"/>
    <xf numFmtId="0" fontId="62" fillId="0" borderId="12" xfId="0" quotePrefix="1" applyFont="1" applyBorder="1"/>
    <xf numFmtId="0" fontId="40" fillId="0" borderId="12" xfId="0" applyFont="1" applyBorder="1" applyAlignment="1">
      <alignment horizontal="center"/>
    </xf>
    <xf numFmtId="0" fontId="40" fillId="0" borderId="15" xfId="0" applyFont="1" applyBorder="1" applyAlignment="1">
      <alignment horizontal="center"/>
    </xf>
    <xf numFmtId="0" fontId="0" fillId="0" borderId="29" xfId="0" applyFont="1" applyFill="1" applyBorder="1" applyAlignment="1"/>
    <xf numFmtId="0" fontId="0" fillId="0" borderId="12" xfId="0" applyFont="1" applyFill="1" applyBorder="1" applyAlignment="1"/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8" fillId="0" borderId="29" xfId="0" applyFont="1" applyBorder="1"/>
    <xf numFmtId="0" fontId="18" fillId="0" borderId="15" xfId="0" applyFont="1" applyBorder="1"/>
    <xf numFmtId="0" fontId="18" fillId="0" borderId="37" xfId="0" applyFont="1" applyBorder="1" applyAlignment="1">
      <alignment horizontal="center" vertical="center"/>
    </xf>
    <xf numFmtId="0" fontId="68" fillId="0" borderId="36" xfId="0" applyFont="1" applyBorder="1" applyAlignment="1">
      <alignment horizontal="center"/>
    </xf>
    <xf numFmtId="38" fontId="18" fillId="0" borderId="0" xfId="0" applyNumberFormat="1" applyFont="1" applyFill="1" applyAlignment="1">
      <alignment horizontal="left"/>
    </xf>
    <xf numFmtId="38" fontId="18" fillId="0" borderId="22" xfId="0" applyNumberFormat="1" applyFont="1" applyFill="1" applyBorder="1" applyAlignment="1">
      <alignment horizontal="left"/>
    </xf>
    <xf numFmtId="38" fontId="62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left"/>
    </xf>
    <xf numFmtId="38" fontId="0" fillId="0" borderId="0" xfId="0" applyNumberFormat="1" applyFont="1" applyFill="1" applyAlignment="1">
      <alignment horizontal="right"/>
    </xf>
    <xf numFmtId="38" fontId="62" fillId="0" borderId="0" xfId="0" applyNumberFormat="1" applyFont="1" applyFill="1" applyBorder="1" applyAlignment="1"/>
    <xf numFmtId="0" fontId="62" fillId="0" borderId="0" xfId="0" applyFont="1" applyAlignment="1">
      <alignment horizontal="left"/>
    </xf>
    <xf numFmtId="0" fontId="62" fillId="0" borderId="0" xfId="0" applyFont="1" applyAlignment="1"/>
    <xf numFmtId="0" fontId="18" fillId="0" borderId="0" xfId="0" applyFont="1" applyAlignment="1">
      <alignment horizontal="right"/>
    </xf>
    <xf numFmtId="0" fontId="62" fillId="0" borderId="22" xfId="0" applyFont="1" applyBorder="1"/>
    <xf numFmtId="38" fontId="64" fillId="0" borderId="22" xfId="0" applyNumberFormat="1" applyFont="1" applyFill="1" applyBorder="1" applyAlignment="1">
      <alignment horizontal="left"/>
    </xf>
    <xf numFmtId="38" fontId="65" fillId="0" borderId="22" xfId="0" applyNumberFormat="1" applyFont="1" applyFill="1" applyBorder="1" applyAlignment="1"/>
    <xf numFmtId="0" fontId="62" fillId="0" borderId="0" xfId="0" applyFont="1" applyBorder="1"/>
    <xf numFmtId="38" fontId="18" fillId="0" borderId="0" xfId="0" applyNumberFormat="1" applyFont="1" applyFill="1" applyBorder="1" applyAlignment="1">
      <alignment horizontal="left"/>
    </xf>
    <xf numFmtId="38" fontId="64" fillId="0" borderId="0" xfId="0" applyNumberFormat="1" applyFont="1" applyFill="1" applyBorder="1" applyAlignment="1">
      <alignment horizontal="left"/>
    </xf>
    <xf numFmtId="38" fontId="65" fillId="0" borderId="0" xfId="0" applyNumberFormat="1" applyFont="1" applyFill="1" applyBorder="1" applyAlignment="1"/>
    <xf numFmtId="0" fontId="62" fillId="0" borderId="0" xfId="0" applyFont="1" applyFill="1" applyBorder="1"/>
    <xf numFmtId="0" fontId="18" fillId="0" borderId="36" xfId="0" applyFont="1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62" fillId="0" borderId="37" xfId="0" applyFont="1" applyBorder="1" applyAlignment="1">
      <alignment horizontal="center" vertical="center" wrapText="1"/>
    </xf>
    <xf numFmtId="0" fontId="62" fillId="0" borderId="62" xfId="0" quotePrefix="1" applyFont="1" applyBorder="1"/>
    <xf numFmtId="0" fontId="62" fillId="0" borderId="15" xfId="0" applyFont="1" applyBorder="1" applyAlignment="1">
      <alignment vertic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2" fillId="0" borderId="36" xfId="0" applyFont="1" applyBorder="1" applyAlignment="1">
      <alignment horizontal="center"/>
    </xf>
    <xf numFmtId="3" fontId="0" fillId="0" borderId="0" xfId="0" applyNumberFormat="1" applyAlignment="1">
      <alignment horizontal="left"/>
    </xf>
    <xf numFmtId="3" fontId="62" fillId="0" borderId="0" xfId="0" applyNumberFormat="1" applyFont="1" applyAlignment="1">
      <alignment horizontal="left"/>
    </xf>
    <xf numFmtId="0" fontId="62" fillId="0" borderId="62" xfId="0" quotePrefix="1" applyFont="1" applyBorder="1" applyAlignment="1">
      <alignment vertical="center" wrapText="1"/>
    </xf>
    <xf numFmtId="3" fontId="18" fillId="0" borderId="0" xfId="0" applyNumberFormat="1" applyFont="1" applyAlignment="1"/>
    <xf numFmtId="3" fontId="62" fillId="0" borderId="0" xfId="0" applyNumberFormat="1" applyFont="1" applyAlignment="1"/>
    <xf numFmtId="0" fontId="62" fillId="0" borderId="16" xfId="0" applyFont="1" applyBorder="1" applyAlignment="1">
      <alignment vertical="center" wrapText="1"/>
    </xf>
    <xf numFmtId="0" fontId="62" fillId="0" borderId="15" xfId="0" quotePrefix="1" applyFont="1" applyBorder="1" applyAlignment="1">
      <alignment horizontal="center"/>
    </xf>
    <xf numFmtId="0" fontId="57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2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/>
    </xf>
    <xf numFmtId="0" fontId="40" fillId="0" borderId="10" xfId="0" applyFont="1" applyBorder="1"/>
    <xf numFmtId="0" fontId="40" fillId="0" borderId="11" xfId="0" applyFont="1" applyBorder="1"/>
    <xf numFmtId="0" fontId="40" fillId="0" borderId="14" xfId="0" applyFont="1" applyBorder="1" applyAlignment="1">
      <alignment horizontal="center"/>
    </xf>
    <xf numFmtId="14" fontId="40" fillId="0" borderId="15" xfId="0" quotePrefix="1" applyNumberFormat="1" applyFont="1" applyBorder="1" applyAlignment="1">
      <alignment horizontal="center"/>
    </xf>
    <xf numFmtId="0" fontId="40" fillId="0" borderId="15" xfId="0" applyFont="1" applyBorder="1"/>
    <xf numFmtId="0" fontId="38" fillId="0" borderId="36" xfId="0" applyFont="1" applyBorder="1"/>
    <xf numFmtId="0" fontId="40" fillId="0" borderId="14" xfId="0" applyFont="1" applyBorder="1"/>
    <xf numFmtId="0" fontId="40" fillId="0" borderId="36" xfId="0" applyFont="1" applyBorder="1"/>
    <xf numFmtId="0" fontId="40" fillId="0" borderId="31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16" xfId="0" applyFont="1" applyBorder="1" applyAlignment="1">
      <alignment vertical="center" wrapText="1"/>
    </xf>
    <xf numFmtId="0" fontId="40" fillId="0" borderId="33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0" fillId="0" borderId="35" xfId="0" applyFont="1" applyBorder="1" applyAlignment="1">
      <alignment horizontal="center"/>
    </xf>
    <xf numFmtId="0" fontId="40" fillId="0" borderId="39" xfId="0" applyFont="1" applyBorder="1"/>
    <xf numFmtId="0" fontId="40" fillId="0" borderId="62" xfId="0" quotePrefix="1" applyFont="1" applyBorder="1"/>
    <xf numFmtId="0" fontId="40" fillId="0" borderId="16" xfId="0" applyFont="1" applyBorder="1"/>
    <xf numFmtId="0" fontId="40" fillId="0" borderId="63" xfId="0" applyFont="1" applyBorder="1" applyAlignment="1">
      <alignment horizontal="center"/>
    </xf>
    <xf numFmtId="0" fontId="40" fillId="0" borderId="15" xfId="0" quotePrefix="1" applyFont="1" applyBorder="1" applyAlignment="1">
      <alignment horizontal="center"/>
    </xf>
    <xf numFmtId="0" fontId="40" fillId="0" borderId="26" xfId="0" applyFont="1" applyBorder="1"/>
    <xf numFmtId="0" fontId="40" fillId="0" borderId="64" xfId="0" applyFont="1" applyBorder="1"/>
    <xf numFmtId="0" fontId="40" fillId="0" borderId="24" xfId="0" applyFont="1" applyBorder="1"/>
    <xf numFmtId="0" fontId="40" fillId="0" borderId="65" xfId="0" applyFont="1" applyBorder="1"/>
    <xf numFmtId="0" fontId="40" fillId="0" borderId="25" xfId="0" applyFont="1" applyBorder="1"/>
    <xf numFmtId="4" fontId="62" fillId="0" borderId="0" xfId="0" applyNumberFormat="1" applyFont="1" applyBorder="1"/>
    <xf numFmtId="4" fontId="18" fillId="0" borderId="0" xfId="0" applyNumberFormat="1" applyFont="1"/>
    <xf numFmtId="2" fontId="0" fillId="0" borderId="0" xfId="0" applyNumberFormat="1"/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0" fillId="0" borderId="19" xfId="0" applyFont="1" applyBorder="1" applyAlignment="1">
      <alignment horizontal="center"/>
    </xf>
    <xf numFmtId="0" fontId="62" fillId="0" borderId="62" xfId="0" applyFont="1" applyBorder="1"/>
    <xf numFmtId="14" fontId="0" fillId="0" borderId="39" xfId="0" quotePrefix="1" applyNumberFormat="1" applyBorder="1" applyAlignment="1">
      <alignment horizontal="center"/>
    </xf>
    <xf numFmtId="0" fontId="62" fillId="0" borderId="25" xfId="0" applyFont="1" applyBorder="1" applyAlignment="1">
      <alignment vertical="center" wrapText="1"/>
    </xf>
    <xf numFmtId="0" fontId="0" fillId="0" borderId="66" xfId="0" applyBorder="1"/>
    <xf numFmtId="0" fontId="0" fillId="0" borderId="22" xfId="0" applyBorder="1" applyAlignment="1">
      <alignment horizontal="left"/>
    </xf>
    <xf numFmtId="41" fontId="0" fillId="0" borderId="0" xfId="29" applyFont="1"/>
    <xf numFmtId="0" fontId="2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5" fillId="0" borderId="6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6" fillId="0" borderId="60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8" fillId="0" borderId="29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3" fontId="26" fillId="0" borderId="15" xfId="28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43" fillId="0" borderId="29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42" fontId="26" fillId="24" borderId="3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43" fontId="26" fillId="0" borderId="36" xfId="0" applyNumberFormat="1" applyFont="1" applyBorder="1" applyAlignment="1">
      <alignment horizontal="center"/>
    </xf>
    <xf numFmtId="43" fontId="26" fillId="0" borderId="73" xfId="0" applyNumberFormat="1" applyFont="1" applyBorder="1" applyAlignment="1">
      <alignment horizontal="center"/>
    </xf>
    <xf numFmtId="43" fontId="26" fillId="0" borderId="6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4" fillId="0" borderId="18" xfId="28" applyFont="1" applyBorder="1" applyAlignment="1">
      <alignment horizontal="right"/>
    </xf>
    <xf numFmtId="43" fontId="4" fillId="0" borderId="20" xfId="28" applyFont="1" applyBorder="1" applyAlignment="1">
      <alignment horizontal="right"/>
    </xf>
    <xf numFmtId="43" fontId="37" fillId="0" borderId="22" xfId="28" applyFont="1" applyBorder="1" applyAlignment="1">
      <alignment horizontal="left" vertical="center"/>
    </xf>
    <xf numFmtId="0" fontId="48" fillId="0" borderId="0" xfId="0" applyFont="1" applyAlignment="1">
      <alignment horizontal="center"/>
    </xf>
    <xf numFmtId="0" fontId="38" fillId="0" borderId="60" xfId="0" applyFont="1" applyBorder="1" applyAlignment="1">
      <alignment horizontal="center" vertical="center"/>
    </xf>
    <xf numFmtId="0" fontId="38" fillId="0" borderId="6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Fill="1" applyAlignment="1">
      <alignment horizontal="center" vertical="center"/>
    </xf>
    <xf numFmtId="3" fontId="18" fillId="0" borderId="0" xfId="0" applyNumberFormat="1" applyFont="1" applyAlignment="1">
      <alignment horizontal="left"/>
    </xf>
    <xf numFmtId="3" fontId="62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62" fillId="0" borderId="34" xfId="0" applyNumberFormat="1" applyFont="1" applyBorder="1" applyAlignment="1">
      <alignment horizontal="left"/>
    </xf>
    <xf numFmtId="3" fontId="0" fillId="0" borderId="34" xfId="0" applyNumberFormat="1" applyBorder="1" applyAlignment="1">
      <alignment horizontal="left"/>
    </xf>
    <xf numFmtId="3" fontId="64" fillId="0" borderId="0" xfId="0" applyNumberFormat="1" applyFont="1" applyAlignment="1">
      <alignment horizontal="left"/>
    </xf>
    <xf numFmtId="38" fontId="62" fillId="0" borderId="0" xfId="0" applyNumberFormat="1" applyFont="1" applyFill="1" applyBorder="1" applyAlignment="1">
      <alignment horizontal="left"/>
    </xf>
    <xf numFmtId="38" fontId="18" fillId="0" borderId="0" xfId="0" applyNumberFormat="1" applyFont="1" applyFill="1" applyBorder="1" applyAlignment="1">
      <alignment horizontal="left"/>
    </xf>
    <xf numFmtId="38" fontId="62" fillId="0" borderId="0" xfId="0" applyNumberFormat="1" applyFont="1" applyFill="1" applyAlignment="1">
      <alignment horizontal="left"/>
    </xf>
    <xf numFmtId="38" fontId="64" fillId="0" borderId="0" xfId="0" applyNumberFormat="1" applyFont="1" applyFill="1" applyAlignment="1">
      <alignment horizontal="left"/>
    </xf>
    <xf numFmtId="38" fontId="0" fillId="0" borderId="0" xfId="0" applyNumberFormat="1" applyFont="1" applyFill="1" applyAlignment="1">
      <alignment horizontal="left"/>
    </xf>
    <xf numFmtId="38" fontId="65" fillId="0" borderId="0" xfId="0" applyNumberFormat="1" applyFont="1" applyFill="1" applyBorder="1" applyAlignment="1">
      <alignment horizontal="left"/>
    </xf>
    <xf numFmtId="38" fontId="65" fillId="0" borderId="18" xfId="0" applyNumberFormat="1" applyFont="1" applyFill="1" applyBorder="1" applyAlignment="1">
      <alignment horizontal="right"/>
    </xf>
    <xf numFmtId="4" fontId="64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38" fontId="64" fillId="0" borderId="22" xfId="0" applyNumberFormat="1" applyFont="1" applyFill="1" applyBorder="1" applyAlignment="1">
      <alignment horizontal="right"/>
    </xf>
    <xf numFmtId="38" fontId="62" fillId="0" borderId="18" xfId="0" applyNumberFormat="1" applyFont="1" applyFill="1" applyBorder="1" applyAlignment="1">
      <alignment horizontal="left"/>
    </xf>
    <xf numFmtId="38" fontId="64" fillId="0" borderId="18" xfId="0" applyNumberFormat="1" applyFont="1" applyFill="1" applyBorder="1" applyAlignment="1">
      <alignment horizontal="left"/>
    </xf>
    <xf numFmtId="0" fontId="63" fillId="0" borderId="0" xfId="0" applyFont="1" applyFill="1" applyAlignment="1">
      <alignment horizontal="center" vertical="center"/>
    </xf>
    <xf numFmtId="38" fontId="64" fillId="0" borderId="0" xfId="0" applyNumberFormat="1" applyFont="1" applyFill="1" applyAlignment="1">
      <alignment horizontal="right"/>
    </xf>
    <xf numFmtId="38" fontId="65" fillId="0" borderId="0" xfId="0" applyNumberFormat="1" applyFont="1" applyFill="1" applyAlignment="1">
      <alignment horizontal="left"/>
    </xf>
    <xf numFmtId="3" fontId="0" fillId="0" borderId="22" xfId="0" applyNumberFormat="1" applyBorder="1" applyAlignment="1">
      <alignment horizontal="left"/>
    </xf>
    <xf numFmtId="0" fontId="1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41" xfId="0" applyFont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4" fillId="0" borderId="70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190" fontId="18" fillId="0" borderId="0" xfId="0" applyNumberFormat="1" applyFont="1" applyAlignment="1">
      <alignment horizontal="left"/>
    </xf>
    <xf numFmtId="189" fontId="0" fillId="0" borderId="0" xfId="0" applyNumberFormat="1" applyAlignment="1">
      <alignment horizontal="left"/>
    </xf>
    <xf numFmtId="190" fontId="0" fillId="0" borderId="22" xfId="0" applyNumberFormat="1" applyBorder="1" applyAlignment="1">
      <alignment horizontal="left"/>
    </xf>
    <xf numFmtId="190" fontId="18" fillId="0" borderId="18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left"/>
    </xf>
    <xf numFmtId="3" fontId="0" fillId="0" borderId="22" xfId="0" applyNumberFormat="1" applyFont="1" applyFill="1" applyBorder="1" applyAlignment="1">
      <alignment horizontal="left"/>
    </xf>
    <xf numFmtId="192" fontId="0" fillId="0" borderId="22" xfId="0" applyNumberFormat="1" applyFont="1" applyFill="1" applyBorder="1" applyAlignment="1">
      <alignment horizontal="left"/>
    </xf>
    <xf numFmtId="0" fontId="18" fillId="0" borderId="0" xfId="0" applyFont="1" applyAlignment="1">
      <alignment horizontal="left"/>
    </xf>
    <xf numFmtId="38" fontId="0" fillId="0" borderId="22" xfId="0" applyNumberFormat="1" applyFont="1" applyFill="1" applyBorder="1" applyAlignment="1">
      <alignment horizontal="left"/>
    </xf>
    <xf numFmtId="38" fontId="18" fillId="0" borderId="0" xfId="0" applyNumberFormat="1" applyFont="1" applyFill="1" applyAlignment="1">
      <alignment horizontal="left"/>
    </xf>
    <xf numFmtId="38" fontId="18" fillId="0" borderId="22" xfId="0" applyNumberFormat="1" applyFont="1" applyFill="1" applyBorder="1" applyAlignment="1">
      <alignment horizontal="left"/>
    </xf>
    <xf numFmtId="194" fontId="18" fillId="0" borderId="0" xfId="0" applyNumberFormat="1" applyFont="1" applyFill="1" applyAlignment="1">
      <alignment horizontal="left"/>
    </xf>
    <xf numFmtId="195" fontId="18" fillId="0" borderId="0" xfId="0" applyNumberFormat="1" applyFont="1" applyFill="1" applyAlignment="1">
      <alignment horizontal="left"/>
    </xf>
    <xf numFmtId="193" fontId="18" fillId="0" borderId="0" xfId="0" applyNumberFormat="1" applyFont="1" applyFill="1" applyAlignment="1">
      <alignment horizontal="left"/>
    </xf>
    <xf numFmtId="189" fontId="18" fillId="0" borderId="0" xfId="0" applyNumberFormat="1" applyFont="1" applyFill="1" applyAlignment="1">
      <alignment horizontal="left"/>
    </xf>
    <xf numFmtId="0" fontId="66" fillId="0" borderId="0" xfId="0" applyFont="1" applyAlignment="1">
      <alignment horizontal="center"/>
    </xf>
    <xf numFmtId="3" fontId="0" fillId="0" borderId="0" xfId="0" applyNumberFormat="1" applyBorder="1" applyAlignment="1">
      <alignment horizontal="left"/>
    </xf>
    <xf numFmtId="38" fontId="64" fillId="0" borderId="0" xfId="0" applyNumberFormat="1" applyFont="1" applyFill="1" applyBorder="1" applyAlignment="1">
      <alignment horizontal="right"/>
    </xf>
    <xf numFmtId="3" fontId="65" fillId="0" borderId="0" xfId="0" applyNumberFormat="1" applyFont="1" applyAlignment="1">
      <alignment horizontal="left"/>
    </xf>
    <xf numFmtId="3" fontId="18" fillId="0" borderId="18" xfId="0" applyNumberFormat="1" applyFont="1" applyBorder="1" applyAlignment="1">
      <alignment horizontal="left"/>
    </xf>
    <xf numFmtId="0" fontId="62" fillId="0" borderId="30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0" fillId="0" borderId="78" xfId="0" applyBorder="1" applyAlignment="1">
      <alignment horizontal="center"/>
    </xf>
    <xf numFmtId="0" fontId="40" fillId="0" borderId="3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 wrapText="1"/>
    </xf>
    <xf numFmtId="0" fontId="40" fillId="0" borderId="3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0" xfId="0" applyFont="1" applyBorder="1" applyAlignment="1">
      <alignment horizontal="center" vertical="center" wrapText="1"/>
    </xf>
    <xf numFmtId="0" fontId="40" fillId="0" borderId="33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5" xfId="0" applyBorder="1" applyAlignment="1">
      <alignment horizontal="center"/>
    </xf>
    <xf numFmtId="0" fontId="69" fillId="0" borderId="31" xfId="0" applyFont="1" applyBorder="1" applyAlignment="1">
      <alignment horizontal="center" vertical="center" wrapText="1"/>
    </xf>
    <xf numFmtId="0" fontId="69" fillId="0" borderId="28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69" fillId="0" borderId="33" xfId="0" applyFont="1" applyBorder="1" applyAlignment="1">
      <alignment horizontal="center" vertical="center" wrapText="1"/>
    </xf>
    <xf numFmtId="0" fontId="69" fillId="0" borderId="34" xfId="0" applyFont="1" applyBorder="1" applyAlignment="1">
      <alignment horizontal="center" vertical="center" wrapText="1"/>
    </xf>
    <xf numFmtId="0" fontId="69" fillId="0" borderId="35" xfId="0" applyFont="1" applyBorder="1" applyAlignment="1">
      <alignment horizontal="center" vertical="center" wrapText="1"/>
    </xf>
    <xf numFmtId="0" fontId="60" fillId="0" borderId="29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0" fillId="0" borderId="31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32" xfId="0" applyFont="1" applyBorder="1" applyAlignment="1">
      <alignment horizontal="left" vertical="center" wrapText="1"/>
    </xf>
    <xf numFmtId="0" fontId="40" fillId="0" borderId="39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40" xfId="0" applyFont="1" applyBorder="1" applyAlignment="1">
      <alignment horizontal="left" vertical="center" wrapText="1"/>
    </xf>
    <xf numFmtId="0" fontId="40" fillId="0" borderId="33" xfId="0" applyFont="1" applyBorder="1" applyAlignment="1">
      <alignment horizontal="left" vertical="center" wrapText="1"/>
    </xf>
    <xf numFmtId="0" fontId="40" fillId="0" borderId="34" xfId="0" applyFont="1" applyBorder="1" applyAlignment="1">
      <alignment horizontal="left" vertical="center" wrapText="1"/>
    </xf>
    <xf numFmtId="0" fontId="40" fillId="0" borderId="35" xfId="0" applyFont="1" applyBorder="1" applyAlignment="1">
      <alignment horizontal="left" vertical="center" wrapText="1"/>
    </xf>
    <xf numFmtId="0" fontId="69" fillId="0" borderId="29" xfId="0" applyFont="1" applyBorder="1" applyAlignment="1">
      <alignment horizontal="center" vertical="center"/>
    </xf>
    <xf numFmtId="0" fontId="69" fillId="0" borderId="15" xfId="0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68" fillId="0" borderId="29" xfId="0" applyFont="1" applyBorder="1" applyAlignment="1">
      <alignment horizontal="center" vertical="center"/>
    </xf>
    <xf numFmtId="0" fontId="68" fillId="0" borderId="12" xfId="0" applyFont="1" applyBorder="1" applyAlignment="1">
      <alignment horizontal="center" vertical="center"/>
    </xf>
    <xf numFmtId="0" fontId="62" fillId="0" borderId="29" xfId="0" applyFont="1" applyBorder="1" applyAlignment="1">
      <alignment horizontal="center" vertical="center"/>
    </xf>
    <xf numFmtId="0" fontId="62" fillId="0" borderId="15" xfId="0" applyFont="1" applyBorder="1" applyAlignment="1">
      <alignment horizontal="center" vertical="center"/>
    </xf>
    <xf numFmtId="0" fontId="62" fillId="0" borderId="12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62" fillId="0" borderId="67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62" fillId="0" borderId="6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62" fillId="0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2" fillId="0" borderId="3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2" fontId="62" fillId="0" borderId="29" xfId="0" quotePrefix="1" applyNumberFormat="1" applyFont="1" applyBorder="1" applyAlignment="1">
      <alignment horizontal="center" vertical="center"/>
    </xf>
    <xf numFmtId="2" fontId="62" fillId="0" borderId="12" xfId="0" quotePrefix="1" applyNumberFormat="1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76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40" fillId="0" borderId="78" xfId="0" applyFont="1" applyBorder="1" applyAlignment="1">
      <alignment horizontal="center" vertical="center"/>
    </xf>
    <xf numFmtId="0" fontId="40" fillId="0" borderId="66" xfId="0" applyFont="1" applyBorder="1" applyAlignment="1">
      <alignment horizontal="center" vertical="center"/>
    </xf>
    <xf numFmtId="0" fontId="40" fillId="0" borderId="67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79" xfId="0" applyFont="1" applyBorder="1" applyAlignment="1">
      <alignment horizontal="center" vertical="center"/>
    </xf>
    <xf numFmtId="0" fontId="40" fillId="0" borderId="80" xfId="0" applyFont="1" applyBorder="1" applyAlignment="1">
      <alignment horizontal="center" vertical="center"/>
    </xf>
    <xf numFmtId="0" fontId="40" fillId="0" borderId="81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73" xfId="0" applyFont="1" applyBorder="1" applyAlignment="1">
      <alignment horizontal="center"/>
    </xf>
    <xf numFmtId="0" fontId="40" fillId="0" borderId="75" xfId="0" applyFont="1" applyBorder="1" applyAlignment="1">
      <alignment horizontal="center"/>
    </xf>
    <xf numFmtId="0" fontId="40" fillId="0" borderId="65" xfId="0" applyFont="1" applyBorder="1" applyAlignment="1">
      <alignment horizontal="center"/>
    </xf>
    <xf numFmtId="0" fontId="40" fillId="0" borderId="76" xfId="0" applyFont="1" applyBorder="1" applyAlignment="1">
      <alignment horizontal="center"/>
    </xf>
    <xf numFmtId="0" fontId="40" fillId="0" borderId="77" xfId="0" applyFont="1" applyBorder="1" applyAlignment="1">
      <alignment horizontal="center"/>
    </xf>
    <xf numFmtId="0" fontId="40" fillId="0" borderId="78" xfId="0" applyFont="1" applyBorder="1" applyAlignment="1">
      <alignment horizontal="center"/>
    </xf>
    <xf numFmtId="199" fontId="0" fillId="0" borderId="0" xfId="0" applyNumberFormat="1" applyFont="1" applyFill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713</xdr:row>
      <xdr:rowOff>9525</xdr:rowOff>
    </xdr:from>
    <xdr:to>
      <xdr:col>1</xdr:col>
      <xdr:colOff>164973</xdr:colOff>
      <xdr:row>713</xdr:row>
      <xdr:rowOff>81803</xdr:rowOff>
    </xdr:to>
    <xdr:pic>
      <xdr:nvPicPr>
        <xdr:cNvPr id="102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1436725"/>
          <a:ext cx="409575" cy="4000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802</xdr:row>
      <xdr:rowOff>161925</xdr:rowOff>
    </xdr:from>
    <xdr:to>
      <xdr:col>1</xdr:col>
      <xdr:colOff>115824</xdr:colOff>
      <xdr:row>803</xdr:row>
      <xdr:rowOff>74207</xdr:rowOff>
    </xdr:to>
    <xdr:pic>
      <xdr:nvPicPr>
        <xdr:cNvPr id="1027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57943550"/>
          <a:ext cx="390525" cy="40957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857</xdr:row>
      <xdr:rowOff>0</xdr:rowOff>
    </xdr:from>
    <xdr:to>
      <xdr:col>1</xdr:col>
      <xdr:colOff>120396</xdr:colOff>
      <xdr:row>857</xdr:row>
      <xdr:rowOff>74071</xdr:rowOff>
    </xdr:to>
    <xdr:pic>
      <xdr:nvPicPr>
        <xdr:cNvPr id="1028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66173150"/>
          <a:ext cx="333375" cy="35242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659</xdr:row>
      <xdr:rowOff>9525</xdr:rowOff>
    </xdr:from>
    <xdr:to>
      <xdr:col>1</xdr:col>
      <xdr:colOff>164973</xdr:colOff>
      <xdr:row>659</xdr:row>
      <xdr:rowOff>73309</xdr:rowOff>
    </xdr:to>
    <xdr:pic>
      <xdr:nvPicPr>
        <xdr:cNvPr id="1029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33207125"/>
          <a:ext cx="409575" cy="4000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619</xdr:row>
      <xdr:rowOff>9525</xdr:rowOff>
    </xdr:from>
    <xdr:to>
      <xdr:col>1</xdr:col>
      <xdr:colOff>164973</xdr:colOff>
      <xdr:row>619</xdr:row>
      <xdr:rowOff>73308</xdr:rowOff>
    </xdr:to>
    <xdr:pic>
      <xdr:nvPicPr>
        <xdr:cNvPr id="1030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27111125"/>
          <a:ext cx="409575" cy="4000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898</xdr:row>
      <xdr:rowOff>0</xdr:rowOff>
    </xdr:from>
    <xdr:to>
      <xdr:col>1</xdr:col>
      <xdr:colOff>49149</xdr:colOff>
      <xdr:row>898</xdr:row>
      <xdr:rowOff>72278</xdr:rowOff>
    </xdr:to>
    <xdr:pic>
      <xdr:nvPicPr>
        <xdr:cNvPr id="1031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8575" y="172421550"/>
          <a:ext cx="323850" cy="39052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1</xdr:col>
      <xdr:colOff>38100</xdr:colOff>
      <xdr:row>898</xdr:row>
      <xdr:rowOff>19050</xdr:rowOff>
    </xdr:from>
    <xdr:to>
      <xdr:col>1</xdr:col>
      <xdr:colOff>1371600</xdr:colOff>
      <xdr:row>900</xdr:row>
      <xdr:rowOff>123825</xdr:rowOff>
    </xdr:to>
    <xdr:sp macro="" textlink="">
      <xdr:nvSpPr>
        <xdr:cNvPr id="1032" name="Rectangle 30"/>
        <xdr:cNvSpPr>
          <a:spLocks noChangeArrowheads="1"/>
        </xdr:cNvSpPr>
      </xdr:nvSpPr>
      <xdr:spPr bwMode="auto">
        <a:xfrm>
          <a:off x="342900" y="172440600"/>
          <a:ext cx="1333500" cy="485775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id-ID" sz="1000" b="0" i="0" strike="noStrike">
              <a:solidFill>
                <a:srgbClr val="000000"/>
              </a:solidFill>
              <a:latin typeface="Century Gothic"/>
            </a:rPr>
            <a:t>PDAM Tirtanadi</a:t>
          </a:r>
        </a:p>
        <a:p>
          <a:pPr algn="l" rtl="0">
            <a:defRPr sz="1000"/>
          </a:pPr>
          <a:r>
            <a:rPr lang="id-ID" sz="1000" b="0" i="0" strike="noStrike">
              <a:solidFill>
                <a:srgbClr val="000000"/>
              </a:solidFill>
              <a:latin typeface="Century Gothic"/>
            </a:rPr>
            <a:t>Provinsi Sumatera Utara</a:t>
          </a:r>
          <a:endParaRPr lang="id-ID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d-ID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</a:p>
        <a:p>
          <a:pPr algn="l" rtl="0">
            <a:defRPr sz="1000"/>
          </a:pPr>
          <a:endParaRPr lang="id-ID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76200</xdr:colOff>
      <xdr:row>566</xdr:row>
      <xdr:rowOff>95250</xdr:rowOff>
    </xdr:from>
    <xdr:to>
      <xdr:col>1</xdr:col>
      <xdr:colOff>1285875</xdr:colOff>
      <xdr:row>568</xdr:row>
      <xdr:rowOff>152400</xdr:rowOff>
    </xdr:to>
    <xdr:pic>
      <xdr:nvPicPr>
        <xdr:cNvPr id="81457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59997375"/>
          <a:ext cx="1514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528</xdr:row>
      <xdr:rowOff>95250</xdr:rowOff>
    </xdr:from>
    <xdr:to>
      <xdr:col>1</xdr:col>
      <xdr:colOff>1285875</xdr:colOff>
      <xdr:row>530</xdr:row>
      <xdr:rowOff>152400</xdr:rowOff>
    </xdr:to>
    <xdr:pic>
      <xdr:nvPicPr>
        <xdr:cNvPr id="8145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54063300"/>
          <a:ext cx="1514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752</xdr:row>
      <xdr:rowOff>19050</xdr:rowOff>
    </xdr:from>
    <xdr:to>
      <xdr:col>1</xdr:col>
      <xdr:colOff>1304925</xdr:colOff>
      <xdr:row>753</xdr:row>
      <xdr:rowOff>190500</xdr:rowOff>
    </xdr:to>
    <xdr:pic>
      <xdr:nvPicPr>
        <xdr:cNvPr id="8145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575" y="388753350"/>
          <a:ext cx="15811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483</xdr:row>
      <xdr:rowOff>95250</xdr:rowOff>
    </xdr:from>
    <xdr:to>
      <xdr:col>1</xdr:col>
      <xdr:colOff>1285875</xdr:colOff>
      <xdr:row>485</xdr:row>
      <xdr:rowOff>152400</xdr:rowOff>
    </xdr:to>
    <xdr:pic>
      <xdr:nvPicPr>
        <xdr:cNvPr id="8146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47071950"/>
          <a:ext cx="1514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434</xdr:row>
      <xdr:rowOff>95250</xdr:rowOff>
    </xdr:from>
    <xdr:to>
      <xdr:col>1</xdr:col>
      <xdr:colOff>1285875</xdr:colOff>
      <xdr:row>436</xdr:row>
      <xdr:rowOff>152400</xdr:rowOff>
    </xdr:to>
    <xdr:pic>
      <xdr:nvPicPr>
        <xdr:cNvPr id="8146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38318475"/>
          <a:ext cx="1514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396</xdr:row>
      <xdr:rowOff>28575</xdr:rowOff>
    </xdr:from>
    <xdr:to>
      <xdr:col>1</xdr:col>
      <xdr:colOff>2276475</xdr:colOff>
      <xdr:row>397</xdr:row>
      <xdr:rowOff>228600</xdr:rowOff>
    </xdr:to>
    <xdr:pic>
      <xdr:nvPicPr>
        <xdr:cNvPr id="8146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331003275"/>
          <a:ext cx="2400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356</xdr:row>
      <xdr:rowOff>57150</xdr:rowOff>
    </xdr:from>
    <xdr:to>
      <xdr:col>1</xdr:col>
      <xdr:colOff>2590800</xdr:colOff>
      <xdr:row>359</xdr:row>
      <xdr:rowOff>104775</xdr:rowOff>
    </xdr:to>
    <xdr:pic>
      <xdr:nvPicPr>
        <xdr:cNvPr id="81463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324497700"/>
          <a:ext cx="2790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301</xdr:row>
      <xdr:rowOff>95250</xdr:rowOff>
    </xdr:from>
    <xdr:to>
      <xdr:col>1</xdr:col>
      <xdr:colOff>1276350</xdr:colOff>
      <xdr:row>303</xdr:row>
      <xdr:rowOff>152400</xdr:rowOff>
    </xdr:to>
    <xdr:pic>
      <xdr:nvPicPr>
        <xdr:cNvPr id="8146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16020450"/>
          <a:ext cx="1504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208</xdr:row>
      <xdr:rowOff>66675</xdr:rowOff>
    </xdr:from>
    <xdr:to>
      <xdr:col>1</xdr:col>
      <xdr:colOff>2657475</xdr:colOff>
      <xdr:row>210</xdr:row>
      <xdr:rowOff>47625</xdr:rowOff>
    </xdr:to>
    <xdr:pic>
      <xdr:nvPicPr>
        <xdr:cNvPr id="8146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297741975"/>
          <a:ext cx="2886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136</xdr:row>
      <xdr:rowOff>38100</xdr:rowOff>
    </xdr:from>
    <xdr:to>
      <xdr:col>1</xdr:col>
      <xdr:colOff>1962150</xdr:colOff>
      <xdr:row>138</xdr:row>
      <xdr:rowOff>38100</xdr:rowOff>
    </xdr:to>
    <xdr:pic>
      <xdr:nvPicPr>
        <xdr:cNvPr id="8146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286178625"/>
          <a:ext cx="21907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98</xdr:row>
      <xdr:rowOff>28575</xdr:rowOff>
    </xdr:from>
    <xdr:to>
      <xdr:col>1</xdr:col>
      <xdr:colOff>2228850</xdr:colOff>
      <xdr:row>100</xdr:row>
      <xdr:rowOff>28575</xdr:rowOff>
    </xdr:to>
    <xdr:pic>
      <xdr:nvPicPr>
        <xdr:cNvPr id="81467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278691975"/>
          <a:ext cx="24574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58</xdr:row>
      <xdr:rowOff>19050</xdr:rowOff>
    </xdr:from>
    <xdr:to>
      <xdr:col>1</xdr:col>
      <xdr:colOff>2228850</xdr:colOff>
      <xdr:row>60</xdr:row>
      <xdr:rowOff>19050</xdr:rowOff>
    </xdr:to>
    <xdr:pic>
      <xdr:nvPicPr>
        <xdr:cNvPr id="8146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270757650"/>
          <a:ext cx="2457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28</xdr:row>
      <xdr:rowOff>9525</xdr:rowOff>
    </xdr:from>
    <xdr:to>
      <xdr:col>1</xdr:col>
      <xdr:colOff>2219325</xdr:colOff>
      <xdr:row>30</xdr:row>
      <xdr:rowOff>19050</xdr:rowOff>
    </xdr:to>
    <xdr:pic>
      <xdr:nvPicPr>
        <xdr:cNvPr id="8146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264918825"/>
          <a:ext cx="2447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198664</xdr:colOff>
      <xdr:row>1</xdr:row>
      <xdr:rowOff>63954</xdr:rowOff>
    </xdr:from>
    <xdr:to>
      <xdr:col>1</xdr:col>
      <xdr:colOff>2341789</xdr:colOff>
      <xdr:row>3</xdr:row>
      <xdr:rowOff>63954</xdr:rowOff>
    </xdr:to>
    <xdr:pic>
      <xdr:nvPicPr>
        <xdr:cNvPr id="8147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98664" y="259538561"/>
          <a:ext cx="2442482" cy="4898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ADA/Dropbox/Booster/Documents%20and%20Settings/Ion/Application%20Data/Microsoft/AddIns/pembilang1.xls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B RUMAH SUSUN"/>
      <sheetName val="Sheet1"/>
      <sheetName val="Sheet2"/>
      <sheetName val="Sheet3"/>
      <sheetName val="pembilang1.xls"/>
    </sheetNames>
    <definedNames>
      <definedName name="terbilang" refersTo="#REF!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N940"/>
  <sheetViews>
    <sheetView tabSelected="1" zoomScale="70" zoomScaleNormal="70" workbookViewId="0">
      <selection activeCell="A25" sqref="A25:B25"/>
    </sheetView>
  </sheetViews>
  <sheetFormatPr defaultRowHeight="12"/>
  <cols>
    <col min="1" max="1" width="4.5703125" style="1" customWidth="1"/>
    <col min="2" max="2" width="69.85546875" style="1" customWidth="1"/>
    <col min="3" max="3" width="13" style="1" bestFit="1" customWidth="1"/>
    <col min="4" max="4" width="8.42578125" style="1" customWidth="1"/>
    <col min="5" max="5" width="19.5703125" style="1" bestFit="1" customWidth="1"/>
    <col min="6" max="6" width="16.7109375" style="1" customWidth="1"/>
    <col min="7" max="7" width="19.5703125" style="1" bestFit="1" customWidth="1"/>
    <col min="8" max="8" width="20.140625" style="1" bestFit="1" customWidth="1"/>
    <col min="9" max="9" width="9.140625" style="1" customWidth="1"/>
    <col min="10" max="10" width="13.140625" style="1" customWidth="1"/>
    <col min="11" max="11" width="16" style="1" customWidth="1"/>
    <col min="12" max="12" width="12.140625" style="1" bestFit="1" customWidth="1"/>
    <col min="13" max="13" width="9.140625" style="1"/>
    <col min="14" max="14" width="18.5703125" style="1" customWidth="1"/>
    <col min="15" max="16384" width="9.140625" style="1"/>
  </cols>
  <sheetData>
    <row r="2" spans="1:8" ht="21">
      <c r="B2" s="709"/>
      <c r="C2" s="710" t="s">
        <v>209</v>
      </c>
      <c r="D2" s="710"/>
      <c r="E2" s="710"/>
      <c r="F2" s="710"/>
      <c r="G2" s="710"/>
      <c r="H2" s="710"/>
    </row>
    <row r="3" spans="1:8" ht="18.75">
      <c r="B3" s="709"/>
      <c r="C3" s="754" t="s">
        <v>1288</v>
      </c>
      <c r="D3" s="754"/>
      <c r="E3" s="754"/>
      <c r="F3" s="754"/>
      <c r="G3" s="754"/>
      <c r="H3" s="754"/>
    </row>
    <row r="4" spans="1:8" ht="15.75">
      <c r="B4" s="589"/>
      <c r="C4" s="734" t="s">
        <v>1287</v>
      </c>
      <c r="D4" s="734"/>
      <c r="E4" s="734"/>
      <c r="F4" s="734"/>
      <c r="G4" s="734"/>
      <c r="H4" s="734"/>
    </row>
    <row r="5" spans="1:8" ht="12.75" thickBot="1">
      <c r="A5" s="7"/>
      <c r="B5" s="7"/>
      <c r="C5" s="7"/>
      <c r="D5" s="7"/>
      <c r="E5" s="7"/>
      <c r="F5" s="7"/>
      <c r="G5" s="7"/>
      <c r="H5" s="7"/>
    </row>
    <row r="6" spans="1:8" ht="15.75">
      <c r="A6" s="711" t="s">
        <v>0</v>
      </c>
      <c r="B6" s="713" t="s">
        <v>1</v>
      </c>
      <c r="C6" s="713" t="s">
        <v>2</v>
      </c>
      <c r="D6" s="713" t="s">
        <v>3</v>
      </c>
      <c r="E6" s="713" t="s">
        <v>4</v>
      </c>
      <c r="F6" s="8" t="s">
        <v>5</v>
      </c>
      <c r="G6" s="8" t="s">
        <v>6</v>
      </c>
      <c r="H6" s="9" t="s">
        <v>7</v>
      </c>
    </row>
    <row r="7" spans="1:8" ht="15.75">
      <c r="A7" s="712"/>
      <c r="B7" s="714"/>
      <c r="C7" s="714"/>
      <c r="D7" s="714"/>
      <c r="E7" s="714"/>
      <c r="F7" s="10" t="s">
        <v>8</v>
      </c>
      <c r="G7" s="10" t="s">
        <v>8</v>
      </c>
      <c r="H7" s="11" t="s">
        <v>8</v>
      </c>
    </row>
    <row r="8" spans="1:8" ht="15.75">
      <c r="A8" s="34"/>
      <c r="B8" s="35"/>
      <c r="C8" s="36"/>
      <c r="D8" s="36"/>
      <c r="E8" s="36"/>
      <c r="F8" s="36"/>
      <c r="G8" s="36"/>
      <c r="H8" s="37"/>
    </row>
    <row r="9" spans="1:8" ht="15.75">
      <c r="A9" s="34" t="s">
        <v>9</v>
      </c>
      <c r="B9" s="35" t="s">
        <v>43</v>
      </c>
      <c r="C9" s="38"/>
      <c r="D9" s="38"/>
      <c r="E9" s="38"/>
      <c r="F9" s="38"/>
      <c r="G9" s="38"/>
      <c r="H9" s="39"/>
    </row>
    <row r="10" spans="1:8" ht="15.75">
      <c r="A10" s="34"/>
      <c r="B10" s="562" t="s">
        <v>44</v>
      </c>
      <c r="C10" s="41">
        <v>4</v>
      </c>
      <c r="D10" s="38" t="s">
        <v>45</v>
      </c>
      <c r="E10" s="38" t="s">
        <v>13</v>
      </c>
      <c r="F10" s="42">
        <f>+BreakDown!E20</f>
        <v>2816200</v>
      </c>
      <c r="G10" s="42">
        <f>C10*F10</f>
        <v>11264800</v>
      </c>
      <c r="H10" s="43"/>
    </row>
    <row r="11" spans="1:8" ht="15.75">
      <c r="A11" s="34"/>
      <c r="B11" s="40" t="s">
        <v>46</v>
      </c>
      <c r="C11" s="41"/>
      <c r="D11" s="38"/>
      <c r="E11" s="38"/>
      <c r="F11" s="42"/>
      <c r="G11" s="42"/>
      <c r="H11" s="44"/>
    </row>
    <row r="12" spans="1:8" ht="15.75">
      <c r="A12" s="34"/>
      <c r="B12" s="562" t="s">
        <v>47</v>
      </c>
      <c r="C12" s="41">
        <v>4</v>
      </c>
      <c r="D12" s="38" t="s">
        <v>36</v>
      </c>
      <c r="E12" s="38" t="s">
        <v>13</v>
      </c>
      <c r="F12" s="42">
        <f>+BreakDown!E36</f>
        <v>2820400</v>
      </c>
      <c r="G12" s="42">
        <f>C12*F12</f>
        <v>11281600</v>
      </c>
      <c r="H12" s="43"/>
    </row>
    <row r="13" spans="1:8" s="2" customFormat="1" ht="15.75">
      <c r="A13" s="34"/>
      <c r="B13" s="40" t="s">
        <v>48</v>
      </c>
      <c r="C13" s="41"/>
      <c r="D13" s="38"/>
      <c r="E13" s="38"/>
      <c r="F13" s="42"/>
      <c r="G13" s="42"/>
      <c r="H13" s="43"/>
    </row>
    <row r="14" spans="1:8" s="2" customFormat="1" ht="15.75">
      <c r="A14" s="34"/>
      <c r="B14" s="40"/>
      <c r="C14" s="41"/>
      <c r="D14" s="38"/>
      <c r="E14" s="38"/>
      <c r="F14" s="42"/>
      <c r="G14" s="42"/>
      <c r="H14" s="43">
        <f>SUM(G10:G13)</f>
        <v>22546400</v>
      </c>
    </row>
    <row r="15" spans="1:8" ht="16.5" thickBot="1">
      <c r="A15" s="45"/>
      <c r="B15" s="46"/>
      <c r="C15" s="47"/>
      <c r="D15" s="38"/>
      <c r="E15" s="38"/>
      <c r="F15" s="48"/>
      <c r="G15" s="49"/>
      <c r="H15" s="50"/>
    </row>
    <row r="16" spans="1:8" ht="15.75">
      <c r="A16" s="24" t="s">
        <v>23</v>
      </c>
      <c r="B16" s="25"/>
      <c r="C16" s="25"/>
      <c r="D16" s="25"/>
      <c r="E16" s="25"/>
      <c r="F16" s="52" t="s">
        <v>24</v>
      </c>
      <c r="G16" s="26"/>
      <c r="H16" s="17">
        <f>+H14</f>
        <v>22546400</v>
      </c>
    </row>
    <row r="17" spans="1:8" ht="16.5" thickBot="1">
      <c r="A17" s="27"/>
      <c r="B17" s="53" t="s">
        <v>1300</v>
      </c>
      <c r="C17" s="28"/>
      <c r="D17" s="28"/>
      <c r="E17" s="28"/>
      <c r="F17" s="54" t="s">
        <v>26</v>
      </c>
      <c r="G17" s="29"/>
      <c r="H17" s="30">
        <f>ROUND(H16,-3)</f>
        <v>22546000</v>
      </c>
    </row>
    <row r="18" spans="1:8" ht="15.75">
      <c r="A18" s="31"/>
      <c r="B18" s="31"/>
      <c r="C18" s="31"/>
      <c r="D18" s="31"/>
      <c r="E18" s="31"/>
      <c r="F18" s="31"/>
      <c r="G18" s="31"/>
      <c r="H18" s="32"/>
    </row>
    <row r="19" spans="1:8" ht="15.75">
      <c r="A19" s="33"/>
      <c r="B19" s="33"/>
      <c r="C19" s="33"/>
      <c r="D19" s="33"/>
      <c r="E19" s="33"/>
      <c r="F19" s="33"/>
      <c r="G19" s="715" t="s">
        <v>1298</v>
      </c>
      <c r="H19" s="715"/>
    </row>
    <row r="20" spans="1:8" s="2" customFormat="1" ht="15.75">
      <c r="A20" s="715" t="s">
        <v>27</v>
      </c>
      <c r="B20" s="715"/>
      <c r="C20" s="715" t="s">
        <v>28</v>
      </c>
      <c r="D20" s="715"/>
      <c r="E20" s="715"/>
      <c r="F20" s="33"/>
      <c r="G20" s="715" t="s">
        <v>29</v>
      </c>
      <c r="H20" s="715"/>
    </row>
    <row r="21" spans="1:8" s="2" customFormat="1" ht="15.75">
      <c r="A21" s="33"/>
      <c r="B21" s="33"/>
      <c r="C21" s="33"/>
      <c r="D21" s="33"/>
      <c r="E21" s="33"/>
      <c r="F21" s="33"/>
      <c r="G21" s="33"/>
      <c r="H21" s="33"/>
    </row>
    <row r="22" spans="1:8" s="2" customFormat="1" ht="15.75">
      <c r="A22" s="33"/>
      <c r="B22" s="33"/>
      <c r="C22" s="33"/>
      <c r="D22" s="33"/>
      <c r="E22" s="33"/>
      <c r="F22" s="33"/>
      <c r="G22" s="33"/>
      <c r="H22" s="33"/>
    </row>
    <row r="23" spans="1:8" s="2" customFormat="1" ht="15.75">
      <c r="A23" s="33"/>
      <c r="B23" s="33"/>
      <c r="C23" s="33"/>
      <c r="D23" s="33"/>
      <c r="E23" s="33"/>
      <c r="F23" s="33"/>
      <c r="G23" s="33"/>
      <c r="H23" s="33"/>
    </row>
    <row r="24" spans="1:8" s="2" customFormat="1" ht="15.75">
      <c r="A24" s="716" t="s">
        <v>1299</v>
      </c>
      <c r="B24" s="716"/>
      <c r="C24" s="716" t="s">
        <v>1279</v>
      </c>
      <c r="D24" s="716"/>
      <c r="E24" s="716"/>
      <c r="F24" s="33"/>
      <c r="G24" s="716" t="s">
        <v>1297</v>
      </c>
      <c r="H24" s="716"/>
    </row>
    <row r="25" spans="1:8" s="2" customFormat="1" ht="15.75">
      <c r="A25" s="715" t="s">
        <v>1278</v>
      </c>
      <c r="B25" s="715"/>
      <c r="C25" s="715" t="s">
        <v>1112</v>
      </c>
      <c r="D25" s="715"/>
      <c r="E25" s="715"/>
      <c r="F25" s="33"/>
      <c r="G25" s="715" t="s">
        <v>35</v>
      </c>
      <c r="H25" s="715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 ht="18.75">
      <c r="A29" s="754" t="s">
        <v>41</v>
      </c>
      <c r="B29" s="754"/>
      <c r="C29" s="754"/>
      <c r="D29" s="754"/>
      <c r="E29" s="754"/>
      <c r="F29" s="754"/>
      <c r="G29" s="754"/>
      <c r="H29" s="754"/>
    </row>
    <row r="30" spans="1:8" ht="18.75">
      <c r="A30" s="754" t="s">
        <v>64</v>
      </c>
      <c r="B30" s="754"/>
      <c r="C30" s="754"/>
      <c r="D30" s="754"/>
      <c r="E30" s="754"/>
      <c r="F30" s="754"/>
      <c r="G30" s="754"/>
      <c r="H30" s="754"/>
    </row>
    <row r="31" spans="1:8" ht="15.75">
      <c r="A31" s="734" t="s">
        <v>65</v>
      </c>
      <c r="B31" s="734"/>
      <c r="C31" s="734"/>
      <c r="D31" s="734"/>
      <c r="E31" s="734"/>
      <c r="F31" s="734"/>
      <c r="G31" s="734"/>
      <c r="H31" s="734"/>
    </row>
    <row r="32" spans="1:8">
      <c r="A32" s="7"/>
      <c r="B32" s="7"/>
      <c r="C32" s="7"/>
      <c r="D32" s="7"/>
      <c r="E32" s="7"/>
      <c r="F32" s="7"/>
      <c r="G32" s="7"/>
      <c r="H32" s="7"/>
    </row>
    <row r="33" spans="1:8" ht="12.75" thickBot="1">
      <c r="A33" s="7"/>
      <c r="B33" s="7"/>
      <c r="C33" s="7"/>
      <c r="D33" s="7"/>
      <c r="E33" s="7"/>
      <c r="F33" s="7"/>
      <c r="G33" s="7"/>
      <c r="H33" s="7"/>
    </row>
    <row r="34" spans="1:8" ht="15.75">
      <c r="A34" s="711" t="s">
        <v>0</v>
      </c>
      <c r="B34" s="713" t="s">
        <v>1</v>
      </c>
      <c r="C34" s="713" t="s">
        <v>2</v>
      </c>
      <c r="D34" s="713" t="s">
        <v>3</v>
      </c>
      <c r="E34" s="713" t="s">
        <v>4</v>
      </c>
      <c r="F34" s="8" t="s">
        <v>5</v>
      </c>
      <c r="G34" s="8" t="s">
        <v>6</v>
      </c>
      <c r="H34" s="9" t="s">
        <v>7</v>
      </c>
    </row>
    <row r="35" spans="1:8" ht="15.75">
      <c r="A35" s="712"/>
      <c r="B35" s="714"/>
      <c r="C35" s="714"/>
      <c r="D35" s="714"/>
      <c r="E35" s="714"/>
      <c r="F35" s="10" t="s">
        <v>8</v>
      </c>
      <c r="G35" s="10" t="s">
        <v>8</v>
      </c>
      <c r="H35" s="11" t="s">
        <v>8</v>
      </c>
    </row>
    <row r="36" spans="1:8" ht="15.75">
      <c r="A36" s="34"/>
      <c r="B36" s="35"/>
      <c r="C36" s="36"/>
      <c r="D36" s="36"/>
      <c r="E36" s="36"/>
      <c r="F36" s="36"/>
      <c r="G36" s="36"/>
      <c r="H36" s="37"/>
    </row>
    <row r="37" spans="1:8" ht="15.75">
      <c r="A37" s="34" t="s">
        <v>9</v>
      </c>
      <c r="B37" s="35" t="s">
        <v>16</v>
      </c>
      <c r="C37" s="38"/>
      <c r="D37" s="38"/>
      <c r="E37" s="38"/>
      <c r="F37" s="38"/>
      <c r="G37" s="38"/>
      <c r="H37" s="39"/>
    </row>
    <row r="38" spans="1:8" ht="15.75">
      <c r="A38" s="34"/>
      <c r="B38" s="562" t="s">
        <v>66</v>
      </c>
      <c r="C38" s="41">
        <v>1</v>
      </c>
      <c r="D38" s="38" t="s">
        <v>36</v>
      </c>
      <c r="E38" s="38" t="s">
        <v>57</v>
      </c>
      <c r="F38" s="42">
        <v>1445499</v>
      </c>
      <c r="G38" s="42">
        <f>C38*F38</f>
        <v>1445499</v>
      </c>
      <c r="H38" s="43"/>
    </row>
    <row r="39" spans="1:8" ht="15.75">
      <c r="A39" s="34"/>
      <c r="B39" s="562" t="s">
        <v>67</v>
      </c>
      <c r="C39" s="41">
        <v>1</v>
      </c>
      <c r="D39" s="38" t="s">
        <v>36</v>
      </c>
      <c r="E39" s="38" t="s">
        <v>57</v>
      </c>
      <c r="F39" s="42">
        <v>648855</v>
      </c>
      <c r="G39" s="42">
        <f>C39*F39</f>
        <v>648855</v>
      </c>
      <c r="H39" s="44"/>
    </row>
    <row r="40" spans="1:8" ht="15.75">
      <c r="A40" s="34"/>
      <c r="B40" s="562" t="s">
        <v>68</v>
      </c>
      <c r="C40" s="41">
        <v>1</v>
      </c>
      <c r="D40" s="38" t="s">
        <v>36</v>
      </c>
      <c r="E40" s="38" t="s">
        <v>57</v>
      </c>
      <c r="F40" s="42">
        <v>282240</v>
      </c>
      <c r="G40" s="42">
        <f>C40*F40</f>
        <v>282240</v>
      </c>
      <c r="H40" s="43"/>
    </row>
    <row r="41" spans="1:8" ht="15.75">
      <c r="A41" s="34"/>
      <c r="B41" s="562" t="s">
        <v>69</v>
      </c>
      <c r="C41" s="41">
        <v>2</v>
      </c>
      <c r="D41" s="38" t="s">
        <v>49</v>
      </c>
      <c r="E41" s="38" t="s">
        <v>38</v>
      </c>
      <c r="F41" s="42">
        <v>200000</v>
      </c>
      <c r="G41" s="42">
        <f>C41*F41</f>
        <v>400000</v>
      </c>
      <c r="H41" s="43"/>
    </row>
    <row r="42" spans="1:8" ht="16.5" thickBot="1">
      <c r="A42" s="45"/>
      <c r="B42" s="46"/>
      <c r="C42" s="47"/>
      <c r="D42" s="38"/>
      <c r="E42" s="38"/>
      <c r="F42" s="48"/>
      <c r="G42" s="49"/>
      <c r="H42" s="50"/>
    </row>
    <row r="43" spans="1:8" ht="15.75">
      <c r="A43" s="12"/>
      <c r="B43" s="13"/>
      <c r="C43" s="14"/>
      <c r="D43" s="15"/>
      <c r="E43" s="15"/>
      <c r="F43" s="15" t="s">
        <v>39</v>
      </c>
      <c r="G43" s="16"/>
      <c r="H43" s="17">
        <f>SUM(G38:G41)</f>
        <v>2776594</v>
      </c>
    </row>
    <row r="44" spans="1:8" ht="16.5" thickBot="1">
      <c r="A44" s="18"/>
      <c r="B44" s="19"/>
      <c r="C44" s="20"/>
      <c r="D44" s="20"/>
      <c r="E44" s="21"/>
      <c r="F44" s="22" t="s">
        <v>22</v>
      </c>
      <c r="G44" s="23"/>
      <c r="H44" s="51"/>
    </row>
    <row r="45" spans="1:8" ht="15.75">
      <c r="A45" s="24" t="s">
        <v>23</v>
      </c>
      <c r="B45" s="25"/>
      <c r="C45" s="25"/>
      <c r="D45" s="25"/>
      <c r="E45" s="25"/>
      <c r="F45" s="52" t="s">
        <v>24</v>
      </c>
      <c r="G45" s="26"/>
      <c r="H45" s="17">
        <f>H43+H44</f>
        <v>2776594</v>
      </c>
    </row>
    <row r="46" spans="1:8" ht="16.5" thickBot="1">
      <c r="A46" s="27"/>
      <c r="B46" s="53" t="s">
        <v>70</v>
      </c>
      <c r="C46" s="28"/>
      <c r="D46" s="28"/>
      <c r="E46" s="28"/>
      <c r="F46" s="54" t="s">
        <v>26</v>
      </c>
      <c r="G46" s="29"/>
      <c r="H46" s="30">
        <f>ROUND(H45,-2)</f>
        <v>2776600</v>
      </c>
    </row>
    <row r="47" spans="1:8" ht="15.75">
      <c r="A47" s="31"/>
      <c r="B47" s="31"/>
      <c r="C47" s="31"/>
      <c r="D47" s="31"/>
      <c r="E47" s="31"/>
      <c r="F47" s="31"/>
      <c r="G47" s="31"/>
      <c r="H47" s="32"/>
    </row>
    <row r="48" spans="1:8" ht="15.75">
      <c r="A48" s="33"/>
      <c r="B48" s="33"/>
      <c r="C48" s="33"/>
      <c r="D48" s="33"/>
      <c r="E48" s="33"/>
      <c r="F48" s="33"/>
      <c r="G48" s="715" t="s">
        <v>40</v>
      </c>
      <c r="H48" s="715"/>
    </row>
    <row r="49" spans="1:8" ht="15.75">
      <c r="A49" s="715" t="s">
        <v>27</v>
      </c>
      <c r="B49" s="715"/>
      <c r="C49" s="715" t="s">
        <v>28</v>
      </c>
      <c r="D49" s="715"/>
      <c r="E49" s="715"/>
      <c r="F49" s="33"/>
      <c r="G49" s="715" t="s">
        <v>29</v>
      </c>
      <c r="H49" s="715"/>
    </row>
    <row r="50" spans="1:8" ht="15.75">
      <c r="A50" s="33"/>
      <c r="B50" s="33"/>
      <c r="C50" s="33"/>
      <c r="D50" s="33"/>
      <c r="E50" s="33"/>
      <c r="F50" s="33"/>
      <c r="G50" s="33"/>
      <c r="H50" s="33"/>
    </row>
    <row r="51" spans="1:8" ht="15.75">
      <c r="A51" s="33"/>
      <c r="B51" s="33"/>
      <c r="C51" s="33"/>
      <c r="D51" s="33"/>
      <c r="E51" s="33"/>
      <c r="F51" s="33"/>
      <c r="G51" s="33"/>
      <c r="H51" s="33"/>
    </row>
    <row r="52" spans="1:8" ht="15.75">
      <c r="A52" s="33"/>
      <c r="B52" s="33"/>
      <c r="C52" s="33"/>
      <c r="D52" s="33"/>
      <c r="E52" s="33"/>
      <c r="F52" s="33"/>
      <c r="G52" s="33"/>
      <c r="H52" s="33"/>
    </row>
    <row r="53" spans="1:8" ht="15.75">
      <c r="A53" s="716" t="s">
        <v>30</v>
      </c>
      <c r="B53" s="716"/>
      <c r="C53" s="716" t="s">
        <v>31</v>
      </c>
      <c r="D53" s="716"/>
      <c r="E53" s="716"/>
      <c r="F53" s="33"/>
      <c r="G53" s="716" t="s">
        <v>32</v>
      </c>
      <c r="H53" s="716"/>
    </row>
    <row r="54" spans="1:8" ht="15.75">
      <c r="A54" s="715" t="s">
        <v>33</v>
      </c>
      <c r="B54" s="715"/>
      <c r="C54" s="715" t="s">
        <v>34</v>
      </c>
      <c r="D54" s="715"/>
      <c r="E54" s="715"/>
      <c r="F54" s="33"/>
      <c r="G54" s="715" t="s">
        <v>35</v>
      </c>
      <c r="H54" s="715"/>
    </row>
    <row r="55" spans="1:8">
      <c r="A55" s="2"/>
      <c r="B55" s="2"/>
      <c r="C55" s="2"/>
      <c r="D55" s="2"/>
      <c r="E55" s="2"/>
      <c r="F55" s="2"/>
      <c r="G55" s="2"/>
      <c r="H55" s="2"/>
    </row>
    <row r="56" spans="1:8">
      <c r="A56" s="2"/>
      <c r="B56" s="2"/>
      <c r="C56" s="2"/>
      <c r="D56" s="2"/>
      <c r="E56" s="2"/>
      <c r="F56" s="2"/>
      <c r="G56" s="2"/>
      <c r="H56" s="2"/>
    </row>
    <row r="58" spans="1:8">
      <c r="A58" s="2"/>
      <c r="B58" s="2"/>
      <c r="C58" s="2"/>
      <c r="D58" s="2"/>
      <c r="E58" s="2"/>
      <c r="F58" s="2"/>
      <c r="G58" s="2"/>
      <c r="H58" s="2"/>
    </row>
    <row r="59" spans="1:8" ht="18.75">
      <c r="A59" s="754" t="s">
        <v>41</v>
      </c>
      <c r="B59" s="754"/>
      <c r="C59" s="754"/>
      <c r="D59" s="754"/>
      <c r="E59" s="754"/>
      <c r="F59" s="754"/>
      <c r="G59" s="754"/>
      <c r="H59" s="754"/>
    </row>
    <row r="60" spans="1:8" ht="18.75">
      <c r="A60" s="754" t="s">
        <v>42</v>
      </c>
      <c r="B60" s="754"/>
      <c r="C60" s="754"/>
      <c r="D60" s="754"/>
      <c r="E60" s="754"/>
      <c r="F60" s="754"/>
      <c r="G60" s="754"/>
      <c r="H60" s="754"/>
    </row>
    <row r="61" spans="1:8" ht="15.75">
      <c r="A61" s="734" t="s">
        <v>71</v>
      </c>
      <c r="B61" s="734"/>
      <c r="C61" s="734"/>
      <c r="D61" s="734"/>
      <c r="E61" s="734"/>
      <c r="F61" s="734"/>
      <c r="G61" s="734"/>
      <c r="H61" s="734"/>
    </row>
    <row r="62" spans="1:8">
      <c r="A62" s="7"/>
      <c r="B62" s="7"/>
      <c r="C62" s="7"/>
      <c r="D62" s="7"/>
      <c r="E62" s="7"/>
      <c r="F62" s="7"/>
      <c r="G62" s="7"/>
      <c r="H62" s="7"/>
    </row>
    <row r="63" spans="1:8" ht="12.75" thickBot="1">
      <c r="A63" s="7"/>
      <c r="B63" s="7"/>
      <c r="C63" s="7"/>
      <c r="D63" s="7"/>
      <c r="E63" s="7"/>
      <c r="F63" s="7"/>
      <c r="G63" s="7"/>
      <c r="H63" s="7"/>
    </row>
    <row r="64" spans="1:8" ht="15.75">
      <c r="A64" s="711" t="s">
        <v>0</v>
      </c>
      <c r="B64" s="713" t="s">
        <v>1</v>
      </c>
      <c r="C64" s="713" t="s">
        <v>2</v>
      </c>
      <c r="D64" s="713" t="s">
        <v>3</v>
      </c>
      <c r="E64" s="713" t="s">
        <v>4</v>
      </c>
      <c r="F64" s="8" t="s">
        <v>5</v>
      </c>
      <c r="G64" s="8" t="s">
        <v>6</v>
      </c>
      <c r="H64" s="9" t="s">
        <v>7</v>
      </c>
    </row>
    <row r="65" spans="1:8" ht="15.75">
      <c r="A65" s="712"/>
      <c r="B65" s="714"/>
      <c r="C65" s="714"/>
      <c r="D65" s="714"/>
      <c r="E65" s="714"/>
      <c r="F65" s="10" t="s">
        <v>8</v>
      </c>
      <c r="G65" s="10" t="s">
        <v>8</v>
      </c>
      <c r="H65" s="11" t="s">
        <v>8</v>
      </c>
    </row>
    <row r="66" spans="1:8" ht="15.75">
      <c r="A66" s="34"/>
      <c r="B66" s="35"/>
      <c r="C66" s="36"/>
      <c r="D66" s="36"/>
      <c r="E66" s="36"/>
      <c r="F66" s="36"/>
      <c r="G66" s="36"/>
      <c r="H66" s="37"/>
    </row>
    <row r="67" spans="1:8" ht="15.75">
      <c r="A67" s="34" t="s">
        <v>9</v>
      </c>
      <c r="B67" s="35" t="s">
        <v>43</v>
      </c>
      <c r="C67" s="38"/>
      <c r="D67" s="38"/>
      <c r="E67" s="38"/>
      <c r="F67" s="38"/>
      <c r="G67" s="38"/>
      <c r="H67" s="39"/>
    </row>
    <row r="68" spans="1:8" ht="15.75">
      <c r="A68" s="34"/>
      <c r="B68" s="562" t="s">
        <v>44</v>
      </c>
      <c r="C68" s="41">
        <v>2</v>
      </c>
      <c r="D68" s="38" t="s">
        <v>45</v>
      </c>
      <c r="E68" s="38" t="s">
        <v>13</v>
      </c>
      <c r="F68" s="42">
        <v>1069500</v>
      </c>
      <c r="G68" s="42">
        <f>C68*F68</f>
        <v>2139000</v>
      </c>
      <c r="H68" s="43"/>
    </row>
    <row r="69" spans="1:8" ht="15.75">
      <c r="A69" s="34"/>
      <c r="B69" s="40" t="s">
        <v>46</v>
      </c>
      <c r="C69" s="41"/>
      <c r="D69" s="38"/>
      <c r="E69" s="38"/>
      <c r="F69" s="42"/>
      <c r="G69" s="42"/>
      <c r="H69" s="44"/>
    </row>
    <row r="70" spans="1:8" ht="15.75">
      <c r="A70" s="34"/>
      <c r="B70" s="562" t="s">
        <v>47</v>
      </c>
      <c r="C70" s="41">
        <v>2</v>
      </c>
      <c r="D70" s="38" t="s">
        <v>36</v>
      </c>
      <c r="E70" s="38" t="s">
        <v>13</v>
      </c>
      <c r="F70" s="42">
        <v>1396400</v>
      </c>
      <c r="G70" s="42">
        <f>C70*F70</f>
        <v>2792800</v>
      </c>
      <c r="H70" s="43"/>
    </row>
    <row r="71" spans="1:8" ht="15.75">
      <c r="A71" s="34"/>
      <c r="B71" s="40" t="s">
        <v>48</v>
      </c>
      <c r="C71" s="41"/>
      <c r="D71" s="38"/>
      <c r="E71" s="38"/>
      <c r="F71" s="42"/>
      <c r="G71" s="42"/>
      <c r="H71" s="43">
        <f>SUM(G68:G70)</f>
        <v>4931800</v>
      </c>
    </row>
    <row r="72" spans="1:8" ht="15.75">
      <c r="A72" s="34"/>
      <c r="B72" s="40"/>
      <c r="C72" s="57"/>
      <c r="D72" s="38"/>
      <c r="E72" s="38"/>
      <c r="F72" s="42"/>
      <c r="G72" s="42"/>
      <c r="H72" s="44"/>
    </row>
    <row r="73" spans="1:8" ht="15.75">
      <c r="A73" s="34" t="s">
        <v>15</v>
      </c>
      <c r="B73" s="35" t="s">
        <v>51</v>
      </c>
      <c r="C73" s="41"/>
      <c r="D73" s="38"/>
      <c r="E73" s="38"/>
      <c r="F73" s="42"/>
      <c r="G73" s="42"/>
      <c r="H73" s="43"/>
    </row>
    <row r="74" spans="1:8" ht="15.75">
      <c r="A74" s="34"/>
      <c r="B74" s="562" t="s">
        <v>72</v>
      </c>
      <c r="C74" s="41">
        <v>1</v>
      </c>
      <c r="D74" s="38" t="s">
        <v>49</v>
      </c>
      <c r="E74" s="38" t="s">
        <v>38</v>
      </c>
      <c r="F74" s="42">
        <v>1500000</v>
      </c>
      <c r="G74" s="42">
        <f>C74*F74</f>
        <v>1500000</v>
      </c>
      <c r="H74" s="55"/>
    </row>
    <row r="75" spans="1:8" ht="15.75">
      <c r="A75" s="34"/>
      <c r="B75" s="562" t="s">
        <v>52</v>
      </c>
      <c r="C75" s="41">
        <v>2</v>
      </c>
      <c r="D75" s="38" t="s">
        <v>18</v>
      </c>
      <c r="E75" s="38" t="s">
        <v>38</v>
      </c>
      <c r="F75" s="42">
        <v>1500000</v>
      </c>
      <c r="G75" s="42">
        <f>C75*F75</f>
        <v>3000000</v>
      </c>
      <c r="H75" s="55"/>
    </row>
    <row r="76" spans="1:8" ht="15.75">
      <c r="A76" s="34"/>
      <c r="B76" s="562" t="s">
        <v>53</v>
      </c>
      <c r="C76" s="41">
        <v>1</v>
      </c>
      <c r="D76" s="38" t="s">
        <v>18</v>
      </c>
      <c r="E76" s="38" t="s">
        <v>38</v>
      </c>
      <c r="F76" s="42">
        <v>1200000</v>
      </c>
      <c r="G76" s="42">
        <f>C76*F76</f>
        <v>1200000</v>
      </c>
      <c r="H76" s="43"/>
    </row>
    <row r="77" spans="1:8" ht="15.75">
      <c r="A77" s="34"/>
      <c r="B77" s="40"/>
      <c r="C77" s="41"/>
      <c r="D77" s="38"/>
      <c r="E77" s="38"/>
      <c r="F77" s="42"/>
      <c r="G77" s="42"/>
      <c r="H77" s="43">
        <f>SUM(G74:G76)</f>
        <v>5700000</v>
      </c>
    </row>
    <row r="78" spans="1:8" ht="15.75">
      <c r="A78" s="34" t="s">
        <v>50</v>
      </c>
      <c r="B78" s="56" t="s">
        <v>73</v>
      </c>
      <c r="C78" s="41"/>
      <c r="D78" s="38"/>
      <c r="E78" s="38"/>
      <c r="F78" s="42"/>
      <c r="G78" s="42"/>
      <c r="H78" s="43"/>
    </row>
    <row r="79" spans="1:8" ht="15.75">
      <c r="A79" s="34"/>
      <c r="B79" s="562" t="s">
        <v>55</v>
      </c>
      <c r="C79" s="41">
        <v>450</v>
      </c>
      <c r="D79" s="38" t="s">
        <v>56</v>
      </c>
      <c r="E79" s="38" t="s">
        <v>57</v>
      </c>
      <c r="F79" s="42">
        <v>4786.5</v>
      </c>
      <c r="G79" s="42">
        <f>C79*F79</f>
        <v>2153925</v>
      </c>
      <c r="H79" s="43"/>
    </row>
    <row r="80" spans="1:8" ht="15.75">
      <c r="A80" s="34"/>
      <c r="B80" s="562" t="s">
        <v>58</v>
      </c>
      <c r="C80" s="41">
        <v>1300</v>
      </c>
      <c r="D80" s="38" t="s">
        <v>59</v>
      </c>
      <c r="E80" s="38" t="s">
        <v>57</v>
      </c>
      <c r="F80" s="42">
        <v>3200.16</v>
      </c>
      <c r="G80" s="42">
        <f>C80*F80</f>
        <v>4160208</v>
      </c>
      <c r="H80" s="43"/>
    </row>
    <row r="81" spans="1:8" ht="15.75">
      <c r="A81" s="34"/>
      <c r="B81" s="562" t="s">
        <v>60</v>
      </c>
      <c r="C81" s="41">
        <v>900</v>
      </c>
      <c r="D81" s="38" t="s">
        <v>59</v>
      </c>
      <c r="E81" s="38" t="s">
        <v>57</v>
      </c>
      <c r="F81" s="42">
        <v>3200.16</v>
      </c>
      <c r="G81" s="42">
        <f>C81*F81</f>
        <v>2880144</v>
      </c>
      <c r="H81" s="43"/>
    </row>
    <row r="82" spans="1:8" ht="15.75">
      <c r="A82" s="34"/>
      <c r="B82" s="562" t="s">
        <v>61</v>
      </c>
      <c r="C82" s="41">
        <v>135</v>
      </c>
      <c r="D82" s="38" t="s">
        <v>56</v>
      </c>
      <c r="E82" s="38" t="s">
        <v>62</v>
      </c>
      <c r="F82" s="42">
        <v>51729.21</v>
      </c>
      <c r="G82" s="42">
        <f>C82*F82</f>
        <v>6983443.3499999996</v>
      </c>
      <c r="H82" s="43"/>
    </row>
    <row r="83" spans="1:8" ht="15.75">
      <c r="A83" s="34"/>
      <c r="B83" s="40"/>
      <c r="C83" s="41"/>
      <c r="D83" s="38"/>
      <c r="E83" s="38"/>
      <c r="F83" s="42"/>
      <c r="G83" s="42"/>
      <c r="H83" s="43">
        <f>SUM(G79:G82)</f>
        <v>16177720.35</v>
      </c>
    </row>
    <row r="84" spans="1:8" ht="16.5" thickBot="1">
      <c r="A84" s="45"/>
      <c r="B84" s="46"/>
      <c r="C84" s="47"/>
      <c r="D84" s="38"/>
      <c r="E84" s="38"/>
      <c r="F84" s="48"/>
      <c r="G84" s="49"/>
      <c r="H84" s="50"/>
    </row>
    <row r="85" spans="1:8" ht="15.75">
      <c r="A85" s="12"/>
      <c r="B85" s="13"/>
      <c r="C85" s="14"/>
      <c r="D85" s="15"/>
      <c r="E85" s="15"/>
      <c r="F85" s="15" t="s">
        <v>39</v>
      </c>
      <c r="G85" s="16"/>
      <c r="H85" s="17">
        <f>SUM(H66:H84)</f>
        <v>26809520.350000001</v>
      </c>
    </row>
    <row r="86" spans="1:8" ht="16.5" thickBot="1">
      <c r="A86" s="18"/>
      <c r="B86" s="19"/>
      <c r="C86" s="20"/>
      <c r="D86" s="20"/>
      <c r="E86" s="21"/>
      <c r="F86" s="22" t="s">
        <v>22</v>
      </c>
      <c r="G86" s="23"/>
      <c r="H86" s="51">
        <f>H85*10%</f>
        <v>2680952.0350000001</v>
      </c>
    </row>
    <row r="87" spans="1:8" ht="15.75">
      <c r="A87" s="24" t="s">
        <v>23</v>
      </c>
      <c r="B87" s="25"/>
      <c r="C87" s="25"/>
      <c r="D87" s="25"/>
      <c r="E87" s="25"/>
      <c r="F87" s="52" t="s">
        <v>24</v>
      </c>
      <c r="G87" s="26"/>
      <c r="H87" s="17">
        <f>H85+H86</f>
        <v>29490472.385000002</v>
      </c>
    </row>
    <row r="88" spans="1:8" ht="16.5" thickBot="1">
      <c r="A88" s="27"/>
      <c r="B88" s="53" t="s">
        <v>74</v>
      </c>
      <c r="C88" s="28"/>
      <c r="D88" s="28"/>
      <c r="E88" s="28"/>
      <c r="F88" s="54" t="s">
        <v>26</v>
      </c>
      <c r="G88" s="29"/>
      <c r="H88" s="30">
        <f>ROUND(H87,-2)</f>
        <v>29490500</v>
      </c>
    </row>
    <row r="89" spans="1:8" ht="15.75">
      <c r="A89" s="31"/>
      <c r="B89" s="31"/>
      <c r="C89" s="31"/>
      <c r="D89" s="31"/>
      <c r="E89" s="31"/>
      <c r="F89" s="31"/>
      <c r="G89" s="31"/>
      <c r="H89" s="32"/>
    </row>
    <row r="90" spans="1:8" ht="15.75">
      <c r="A90" s="33"/>
      <c r="B90" s="33"/>
      <c r="C90" s="33"/>
      <c r="D90" s="33"/>
      <c r="E90" s="33"/>
      <c r="F90" s="33"/>
      <c r="G90" s="715" t="s">
        <v>63</v>
      </c>
      <c r="H90" s="715"/>
    </row>
    <row r="91" spans="1:8" ht="15.75">
      <c r="A91" s="715" t="s">
        <v>27</v>
      </c>
      <c r="B91" s="715"/>
      <c r="C91" s="715" t="s">
        <v>28</v>
      </c>
      <c r="D91" s="715"/>
      <c r="E91" s="715"/>
      <c r="F91" s="33"/>
      <c r="G91" s="715" t="s">
        <v>29</v>
      </c>
      <c r="H91" s="715"/>
    </row>
    <row r="92" spans="1:8" s="2" customFormat="1" ht="15.75">
      <c r="A92" s="33"/>
      <c r="B92" s="33"/>
      <c r="C92" s="33"/>
      <c r="D92" s="33"/>
      <c r="E92" s="33"/>
      <c r="F92" s="33"/>
      <c r="G92" s="33"/>
      <c r="H92" s="33"/>
    </row>
    <row r="93" spans="1:8" ht="15.75">
      <c r="A93" s="33"/>
      <c r="B93" s="33"/>
      <c r="C93" s="33"/>
      <c r="D93" s="33"/>
      <c r="E93" s="33"/>
      <c r="F93" s="33"/>
      <c r="G93" s="33"/>
      <c r="H93" s="33"/>
    </row>
    <row r="94" spans="1:8" ht="15.75">
      <c r="A94" s="33"/>
      <c r="B94" s="33"/>
      <c r="C94" s="33"/>
      <c r="D94" s="33"/>
      <c r="E94" s="33"/>
      <c r="F94" s="33"/>
      <c r="G94" s="33"/>
      <c r="H94" s="33"/>
    </row>
    <row r="95" spans="1:8" ht="15.75">
      <c r="A95" s="716" t="s">
        <v>30</v>
      </c>
      <c r="B95" s="716"/>
      <c r="C95" s="716" t="s">
        <v>31</v>
      </c>
      <c r="D95" s="716"/>
      <c r="E95" s="716"/>
      <c r="F95" s="33"/>
      <c r="G95" s="716" t="s">
        <v>32</v>
      </c>
      <c r="H95" s="716"/>
    </row>
    <row r="96" spans="1:8" ht="15.75">
      <c r="A96" s="715" t="s">
        <v>33</v>
      </c>
      <c r="B96" s="715"/>
      <c r="C96" s="715" t="s">
        <v>34</v>
      </c>
      <c r="D96" s="715"/>
      <c r="E96" s="715"/>
      <c r="F96" s="33"/>
      <c r="G96" s="715" t="s">
        <v>35</v>
      </c>
      <c r="H96" s="715"/>
    </row>
    <row r="99" spans="1:8" ht="21">
      <c r="A99" s="710" t="s">
        <v>75</v>
      </c>
      <c r="B99" s="710"/>
      <c r="C99" s="710"/>
      <c r="D99" s="710"/>
      <c r="E99" s="710"/>
      <c r="F99" s="710"/>
      <c r="G99" s="710"/>
      <c r="H99" s="710"/>
    </row>
    <row r="100" spans="1:8" ht="21">
      <c r="A100" s="710" t="s">
        <v>76</v>
      </c>
      <c r="B100" s="710"/>
      <c r="C100" s="710"/>
      <c r="D100" s="710"/>
      <c r="E100" s="710"/>
      <c r="F100" s="710"/>
      <c r="G100" s="710"/>
      <c r="H100" s="710"/>
    </row>
    <row r="101" spans="1:8" ht="18.75">
      <c r="A101" s="754" t="s">
        <v>77</v>
      </c>
      <c r="B101" s="754"/>
      <c r="C101" s="754"/>
      <c r="D101" s="754"/>
      <c r="E101" s="754"/>
      <c r="F101" s="754"/>
      <c r="G101" s="754"/>
      <c r="H101" s="754"/>
    </row>
    <row r="102" spans="1:8">
      <c r="A102" s="7"/>
      <c r="B102" s="7"/>
      <c r="C102" s="7"/>
      <c r="D102" s="7"/>
      <c r="E102" s="7"/>
      <c r="F102" s="7"/>
      <c r="G102" s="7"/>
      <c r="H102" s="7"/>
    </row>
    <row r="103" spans="1:8" ht="12.75" thickBot="1">
      <c r="A103" s="7"/>
      <c r="B103" s="7"/>
      <c r="C103" s="7"/>
      <c r="D103" s="7"/>
      <c r="E103" s="7"/>
      <c r="F103" s="7"/>
      <c r="G103" s="7"/>
      <c r="H103" s="7"/>
    </row>
    <row r="104" spans="1:8" ht="15.75">
      <c r="A104" s="711" t="s">
        <v>0</v>
      </c>
      <c r="B104" s="713" t="s">
        <v>1</v>
      </c>
      <c r="C104" s="713" t="s">
        <v>2</v>
      </c>
      <c r="D104" s="713" t="s">
        <v>3</v>
      </c>
      <c r="E104" s="713" t="s">
        <v>4</v>
      </c>
      <c r="F104" s="8" t="s">
        <v>5</v>
      </c>
      <c r="G104" s="8" t="s">
        <v>6</v>
      </c>
      <c r="H104" s="9" t="s">
        <v>7</v>
      </c>
    </row>
    <row r="105" spans="1:8" ht="15.75">
      <c r="A105" s="712"/>
      <c r="B105" s="714"/>
      <c r="C105" s="714"/>
      <c r="D105" s="714"/>
      <c r="E105" s="714"/>
      <c r="F105" s="10" t="s">
        <v>8</v>
      </c>
      <c r="G105" s="10" t="s">
        <v>8</v>
      </c>
      <c r="H105" s="11" t="s">
        <v>8</v>
      </c>
    </row>
    <row r="106" spans="1:8" ht="15.75">
      <c r="A106" s="34"/>
      <c r="B106" s="35"/>
      <c r="C106" s="36"/>
      <c r="D106" s="36"/>
      <c r="E106" s="36"/>
      <c r="F106" s="36"/>
      <c r="G106" s="36"/>
      <c r="H106" s="37"/>
    </row>
    <row r="107" spans="1:8" ht="15.75">
      <c r="A107" s="34" t="s">
        <v>9</v>
      </c>
      <c r="B107" s="35" t="s">
        <v>16</v>
      </c>
      <c r="C107" s="38"/>
      <c r="D107" s="38"/>
      <c r="E107" s="38"/>
      <c r="F107" s="38"/>
      <c r="G107" s="38"/>
      <c r="H107" s="39"/>
    </row>
    <row r="108" spans="1:8" ht="15.75">
      <c r="A108" s="34"/>
      <c r="B108" s="562" t="s">
        <v>78</v>
      </c>
      <c r="C108" s="41">
        <v>3</v>
      </c>
      <c r="D108" s="38" t="s">
        <v>79</v>
      </c>
      <c r="E108" s="38" t="s">
        <v>80</v>
      </c>
      <c r="F108" s="42">
        <v>103981.2</v>
      </c>
      <c r="G108" s="42">
        <f>C108*F108</f>
        <v>311943.59999999998</v>
      </c>
      <c r="H108" s="43"/>
    </row>
    <row r="109" spans="1:8" ht="15.75">
      <c r="A109" s="34"/>
      <c r="B109" s="562" t="s">
        <v>81</v>
      </c>
      <c r="C109" s="41"/>
      <c r="D109" s="38"/>
      <c r="E109" s="38"/>
      <c r="F109" s="42"/>
      <c r="G109" s="42"/>
      <c r="H109" s="44"/>
    </row>
    <row r="110" spans="1:8" ht="15.75">
      <c r="A110" s="34"/>
      <c r="B110" s="40" t="s">
        <v>82</v>
      </c>
      <c r="C110" s="41">
        <v>2</v>
      </c>
      <c r="D110" s="38" t="s">
        <v>79</v>
      </c>
      <c r="E110" s="38" t="s">
        <v>83</v>
      </c>
      <c r="F110" s="42">
        <v>584011.14</v>
      </c>
      <c r="G110" s="42">
        <f>C110*F110</f>
        <v>1168022.28</v>
      </c>
      <c r="H110" s="43"/>
    </row>
    <row r="111" spans="1:8" ht="15.75">
      <c r="A111" s="34"/>
      <c r="B111" s="562" t="s">
        <v>84</v>
      </c>
      <c r="C111" s="41"/>
      <c r="D111" s="38"/>
      <c r="E111" s="38"/>
      <c r="F111" s="42"/>
      <c r="G111" s="42"/>
      <c r="H111" s="44"/>
    </row>
    <row r="112" spans="1:8" ht="15.75">
      <c r="A112" s="34"/>
      <c r="B112" s="40" t="s">
        <v>85</v>
      </c>
      <c r="C112" s="57">
        <v>0.6</v>
      </c>
      <c r="D112" s="38" t="s">
        <v>79</v>
      </c>
      <c r="E112" s="38" t="s">
        <v>86</v>
      </c>
      <c r="F112" s="42">
        <v>455805.37</v>
      </c>
      <c r="G112" s="42">
        <f>C112*F112</f>
        <v>273483.22200000001</v>
      </c>
      <c r="H112" s="44"/>
    </row>
    <row r="113" spans="1:8" ht="15.75">
      <c r="A113" s="34"/>
      <c r="B113" s="562" t="s">
        <v>87</v>
      </c>
      <c r="C113" s="41">
        <v>25</v>
      </c>
      <c r="D113" s="38" t="s">
        <v>88</v>
      </c>
      <c r="E113" s="38" t="s">
        <v>89</v>
      </c>
      <c r="F113" s="42">
        <v>144696.68</v>
      </c>
      <c r="G113" s="42">
        <f>C113*F113</f>
        <v>3617417</v>
      </c>
      <c r="H113" s="43"/>
    </row>
    <row r="114" spans="1:8" ht="15.75">
      <c r="A114" s="34"/>
      <c r="B114" s="562" t="s">
        <v>90</v>
      </c>
      <c r="C114" s="41"/>
      <c r="D114" s="38"/>
      <c r="E114" s="38"/>
      <c r="F114" s="42"/>
      <c r="G114" s="42"/>
      <c r="H114" s="55"/>
    </row>
    <row r="115" spans="1:8" ht="15.75">
      <c r="A115" s="34"/>
      <c r="B115" s="40" t="s">
        <v>91</v>
      </c>
      <c r="C115" s="41">
        <v>1</v>
      </c>
      <c r="D115" s="38" t="s">
        <v>49</v>
      </c>
      <c r="E115" s="38" t="s">
        <v>38</v>
      </c>
      <c r="F115" s="42">
        <v>200000</v>
      </c>
      <c r="G115" s="42">
        <f>C115*F115</f>
        <v>200000</v>
      </c>
      <c r="H115" s="55"/>
    </row>
    <row r="116" spans="1:8" ht="15.75">
      <c r="A116" s="34"/>
      <c r="B116" s="562" t="s">
        <v>92</v>
      </c>
      <c r="C116" s="41"/>
      <c r="D116" s="38"/>
      <c r="E116" s="38"/>
      <c r="F116" s="42"/>
      <c r="G116" s="42"/>
      <c r="H116" s="43"/>
    </row>
    <row r="117" spans="1:8" ht="15.75">
      <c r="A117" s="34"/>
      <c r="B117" s="40" t="s">
        <v>93</v>
      </c>
      <c r="C117" s="41">
        <v>30</v>
      </c>
      <c r="D117" s="38" t="s">
        <v>88</v>
      </c>
      <c r="E117" s="38" t="s">
        <v>94</v>
      </c>
      <c r="F117" s="42">
        <v>29891.09</v>
      </c>
      <c r="G117" s="42">
        <f>C117*F117</f>
        <v>896732.7</v>
      </c>
      <c r="H117" s="55"/>
    </row>
    <row r="118" spans="1:8" ht="15.75">
      <c r="A118" s="34"/>
      <c r="B118" s="40"/>
      <c r="C118" s="41"/>
      <c r="D118" s="38"/>
      <c r="E118" s="38"/>
      <c r="F118" s="42"/>
      <c r="G118" s="42"/>
      <c r="H118" s="55"/>
    </row>
    <row r="119" spans="1:8" ht="16.5" thickBot="1">
      <c r="A119" s="45"/>
      <c r="B119" s="46"/>
      <c r="C119" s="47"/>
      <c r="D119" s="38"/>
      <c r="E119" s="38"/>
      <c r="F119" s="48"/>
      <c r="G119" s="49"/>
      <c r="H119" s="50"/>
    </row>
    <row r="120" spans="1:8" ht="15.75">
      <c r="A120" s="12"/>
      <c r="B120" s="13"/>
      <c r="C120" s="14"/>
      <c r="D120" s="15"/>
      <c r="E120" s="15"/>
      <c r="F120" s="15" t="s">
        <v>39</v>
      </c>
      <c r="G120" s="16">
        <f>SUM(G106:G118)</f>
        <v>6467598.8020000001</v>
      </c>
      <c r="H120" s="17">
        <f>G120+G121</f>
        <v>7114358.6821999997</v>
      </c>
    </row>
    <row r="121" spans="1:8" ht="16.5" thickBot="1">
      <c r="A121" s="18"/>
      <c r="B121" s="19"/>
      <c r="C121" s="20"/>
      <c r="D121" s="20"/>
      <c r="E121" s="21"/>
      <c r="F121" s="22" t="s">
        <v>22</v>
      </c>
      <c r="G121" s="23">
        <f>G120*10%</f>
        <v>646759.88020000001</v>
      </c>
      <c r="H121" s="51"/>
    </row>
    <row r="122" spans="1:8" ht="15.75">
      <c r="A122" s="24" t="s">
        <v>23</v>
      </c>
      <c r="B122" s="25"/>
      <c r="C122" s="25"/>
      <c r="D122" s="25"/>
      <c r="E122" s="25"/>
      <c r="F122" s="52" t="s">
        <v>24</v>
      </c>
      <c r="G122" s="26"/>
      <c r="H122" s="17">
        <f>H120+H121</f>
        <v>7114358.6821999997</v>
      </c>
    </row>
    <row r="123" spans="1:8" ht="16.5" thickBot="1">
      <c r="A123" s="27"/>
      <c r="B123" s="53" t="s">
        <v>95</v>
      </c>
      <c r="C123" s="28"/>
      <c r="D123" s="28"/>
      <c r="E123" s="28"/>
      <c r="F123" s="54" t="s">
        <v>26</v>
      </c>
      <c r="G123" s="29"/>
      <c r="H123" s="30">
        <f>ROUND(H122,-2)</f>
        <v>7114400</v>
      </c>
    </row>
    <row r="124" spans="1:8" ht="15.75">
      <c r="A124" s="31"/>
      <c r="B124" s="31"/>
      <c r="C124" s="31"/>
      <c r="D124" s="31"/>
      <c r="E124" s="31"/>
      <c r="F124" s="31"/>
      <c r="G124" s="31"/>
      <c r="H124" s="32"/>
    </row>
    <row r="125" spans="1:8" ht="15.75">
      <c r="A125" s="33"/>
      <c r="B125" s="33"/>
      <c r="C125" s="33"/>
      <c r="D125" s="33"/>
      <c r="E125" s="33"/>
      <c r="F125" s="33"/>
      <c r="G125" s="715" t="s">
        <v>96</v>
      </c>
      <c r="H125" s="715"/>
    </row>
    <row r="126" spans="1:8" ht="15.75">
      <c r="A126" s="715" t="s">
        <v>27</v>
      </c>
      <c r="B126" s="715"/>
      <c r="C126" s="715" t="s">
        <v>28</v>
      </c>
      <c r="D126" s="715"/>
      <c r="E126" s="715"/>
      <c r="F126" s="33"/>
      <c r="G126" s="715" t="s">
        <v>29</v>
      </c>
      <c r="H126" s="715"/>
    </row>
    <row r="127" spans="1:8" ht="15.75">
      <c r="A127" s="33"/>
      <c r="B127" s="33"/>
      <c r="C127" s="33"/>
      <c r="D127" s="33"/>
      <c r="E127" s="33"/>
      <c r="F127" s="33"/>
      <c r="G127" s="33"/>
      <c r="H127" s="33"/>
    </row>
    <row r="128" spans="1:8" ht="15.75">
      <c r="A128" s="33"/>
      <c r="B128" s="33"/>
      <c r="C128" s="33"/>
      <c r="D128" s="33"/>
      <c r="E128" s="33"/>
      <c r="F128" s="33"/>
      <c r="G128" s="33"/>
      <c r="H128" s="33"/>
    </row>
    <row r="129" spans="1:8" ht="15.75">
      <c r="A129" s="33"/>
      <c r="B129" s="33"/>
      <c r="C129" s="33"/>
      <c r="D129" s="33"/>
      <c r="E129" s="33"/>
      <c r="F129" s="33"/>
      <c r="G129" s="33"/>
      <c r="H129" s="33"/>
    </row>
    <row r="130" spans="1:8" ht="15.75">
      <c r="A130" s="716" t="s">
        <v>30</v>
      </c>
      <c r="B130" s="716"/>
      <c r="C130" s="716" t="s">
        <v>31</v>
      </c>
      <c r="D130" s="716"/>
      <c r="E130" s="716"/>
      <c r="F130" s="33"/>
      <c r="G130" s="716" t="s">
        <v>32</v>
      </c>
      <c r="H130" s="716"/>
    </row>
    <row r="131" spans="1:8" ht="15.75">
      <c r="A131" s="715" t="s">
        <v>33</v>
      </c>
      <c r="B131" s="715"/>
      <c r="C131" s="715" t="s">
        <v>34</v>
      </c>
      <c r="D131" s="715"/>
      <c r="E131" s="715"/>
      <c r="F131" s="33"/>
      <c r="G131" s="715" t="s">
        <v>35</v>
      </c>
      <c r="H131" s="715"/>
    </row>
    <row r="132" spans="1:8">
      <c r="A132" s="5"/>
      <c r="B132" s="5"/>
      <c r="C132" s="5"/>
      <c r="D132" s="5"/>
      <c r="E132" s="5"/>
      <c r="F132" s="6"/>
      <c r="G132" s="5"/>
      <c r="H132" s="5"/>
    </row>
    <row r="133" spans="1:8">
      <c r="A133" s="5"/>
      <c r="B133" s="5"/>
      <c r="C133" s="5"/>
      <c r="D133" s="5"/>
      <c r="E133" s="5"/>
      <c r="F133" s="6"/>
      <c r="G133" s="5"/>
      <c r="H133" s="5"/>
    </row>
    <row r="134" spans="1:8">
      <c r="A134" s="5"/>
      <c r="B134" s="5"/>
      <c r="C134" s="5"/>
      <c r="D134" s="5"/>
      <c r="E134" s="5"/>
      <c r="F134" s="6"/>
      <c r="G134" s="5"/>
      <c r="H134" s="5"/>
    </row>
    <row r="135" spans="1:8">
      <c r="A135" s="5"/>
      <c r="B135" s="5"/>
      <c r="C135" s="5"/>
      <c r="D135" s="5"/>
      <c r="E135" s="5"/>
      <c r="F135" s="6"/>
      <c r="G135" s="5"/>
      <c r="H135" s="5"/>
    </row>
    <row r="136" spans="1:8">
      <c r="A136" s="5"/>
      <c r="B136" s="5"/>
      <c r="C136" s="5"/>
      <c r="D136" s="5"/>
      <c r="E136" s="5"/>
      <c r="F136" s="6"/>
      <c r="G136" s="5"/>
      <c r="H136" s="5"/>
    </row>
    <row r="137" spans="1:8" ht="18.75">
      <c r="A137" s="754" t="s">
        <v>97</v>
      </c>
      <c r="B137" s="754"/>
      <c r="C137" s="754"/>
      <c r="D137" s="754"/>
      <c r="E137" s="754"/>
      <c r="F137" s="754"/>
      <c r="G137" s="754"/>
      <c r="H137" s="754"/>
    </row>
    <row r="138" spans="1:8" ht="18.75">
      <c r="A138" s="754" t="s">
        <v>98</v>
      </c>
      <c r="B138" s="754"/>
      <c r="C138" s="754"/>
      <c r="D138" s="754"/>
      <c r="E138" s="754"/>
      <c r="F138" s="754"/>
      <c r="G138" s="754"/>
      <c r="H138" s="754"/>
    </row>
    <row r="139" spans="1:8" ht="15.75">
      <c r="A139" s="734"/>
      <c r="B139" s="734"/>
      <c r="C139" s="734"/>
      <c r="D139" s="734"/>
      <c r="E139" s="734"/>
      <c r="F139" s="734"/>
      <c r="G139" s="734"/>
      <c r="H139" s="734"/>
    </row>
    <row r="140" spans="1:8">
      <c r="A140" s="7"/>
      <c r="B140" s="7"/>
      <c r="C140" s="7"/>
      <c r="D140" s="7"/>
      <c r="E140" s="7"/>
      <c r="F140" s="7"/>
      <c r="G140" s="7"/>
      <c r="H140" s="7"/>
    </row>
    <row r="141" spans="1:8" ht="21.95" customHeight="1" thickBot="1">
      <c r="A141" s="7"/>
      <c r="B141" s="7"/>
      <c r="C141" s="7"/>
      <c r="D141" s="7"/>
      <c r="E141" s="7"/>
      <c r="F141" s="7"/>
      <c r="G141" s="7"/>
      <c r="H141" s="7"/>
    </row>
    <row r="142" spans="1:8">
      <c r="A142" s="721" t="s">
        <v>0</v>
      </c>
      <c r="B142" s="723" t="s">
        <v>1</v>
      </c>
      <c r="C142" s="723" t="s">
        <v>2</v>
      </c>
      <c r="D142" s="723" t="s">
        <v>3</v>
      </c>
      <c r="E142" s="723" t="s">
        <v>4</v>
      </c>
      <c r="F142" s="58" t="s">
        <v>5</v>
      </c>
      <c r="G142" s="58" t="s">
        <v>6</v>
      </c>
      <c r="H142" s="59" t="s">
        <v>7</v>
      </c>
    </row>
    <row r="143" spans="1:8">
      <c r="A143" s="722"/>
      <c r="B143" s="724"/>
      <c r="C143" s="724"/>
      <c r="D143" s="724"/>
      <c r="E143" s="724"/>
      <c r="F143" s="60" t="s">
        <v>8</v>
      </c>
      <c r="G143" s="60" t="s">
        <v>8</v>
      </c>
      <c r="H143" s="61" t="s">
        <v>8</v>
      </c>
    </row>
    <row r="144" spans="1:8">
      <c r="A144" s="62"/>
      <c r="B144" s="63"/>
      <c r="C144" s="64"/>
      <c r="D144" s="64"/>
      <c r="E144" s="64"/>
      <c r="F144" s="64"/>
      <c r="G144" s="64"/>
      <c r="H144" s="65"/>
    </row>
    <row r="145" spans="1:8">
      <c r="A145" s="62" t="s">
        <v>9</v>
      </c>
      <c r="B145" s="66"/>
      <c r="C145" s="67"/>
      <c r="D145" s="67"/>
      <c r="E145" s="67"/>
      <c r="F145" s="67"/>
      <c r="G145" s="67"/>
      <c r="H145" s="68"/>
    </row>
    <row r="146" spans="1:8">
      <c r="A146" s="62"/>
      <c r="B146" s="66" t="s">
        <v>99</v>
      </c>
      <c r="C146" s="69">
        <v>1</v>
      </c>
      <c r="D146" s="67" t="s">
        <v>36</v>
      </c>
      <c r="E146" s="67" t="s">
        <v>100</v>
      </c>
      <c r="F146" s="70">
        <v>25000</v>
      </c>
      <c r="G146" s="70">
        <f>C146*F146</f>
        <v>25000</v>
      </c>
      <c r="H146" s="71">
        <f>SUM(G146)</f>
        <v>25000</v>
      </c>
    </row>
    <row r="147" spans="1:8">
      <c r="A147" s="62"/>
      <c r="B147" s="66" t="s">
        <v>101</v>
      </c>
      <c r="C147" s="69"/>
      <c r="D147" s="67"/>
      <c r="E147" s="67"/>
      <c r="F147" s="70"/>
      <c r="G147" s="70"/>
      <c r="H147" s="72"/>
    </row>
    <row r="148" spans="1:8">
      <c r="A148" s="62"/>
      <c r="B148" s="66" t="s">
        <v>102</v>
      </c>
      <c r="C148" s="69">
        <v>14</v>
      </c>
      <c r="D148" s="67" t="s">
        <v>37</v>
      </c>
      <c r="E148" s="67" t="s">
        <v>100</v>
      </c>
      <c r="F148" s="70">
        <v>7500</v>
      </c>
      <c r="G148" s="70">
        <f>C148*F148</f>
        <v>105000</v>
      </c>
      <c r="H148" s="71">
        <f>SUM(G148)</f>
        <v>105000</v>
      </c>
    </row>
    <row r="149" spans="1:8">
      <c r="A149" s="62"/>
      <c r="B149" s="66" t="s">
        <v>103</v>
      </c>
      <c r="C149" s="69"/>
      <c r="D149" s="67"/>
      <c r="E149" s="67"/>
      <c r="F149" s="70"/>
      <c r="G149" s="70"/>
      <c r="H149" s="72"/>
    </row>
    <row r="150" spans="1:8">
      <c r="A150" s="62"/>
      <c r="B150" s="66" t="s">
        <v>104</v>
      </c>
      <c r="C150" s="69">
        <v>48</v>
      </c>
      <c r="D150" s="67" t="s">
        <v>36</v>
      </c>
      <c r="E150" s="67" t="s">
        <v>100</v>
      </c>
      <c r="F150" s="70">
        <v>1000</v>
      </c>
      <c r="G150" s="70">
        <f>C150*F150</f>
        <v>48000</v>
      </c>
      <c r="H150" s="72"/>
    </row>
    <row r="151" spans="1:8">
      <c r="A151" s="62"/>
      <c r="B151" s="66" t="s">
        <v>105</v>
      </c>
      <c r="C151" s="69">
        <v>4</v>
      </c>
      <c r="D151" s="67" t="s">
        <v>106</v>
      </c>
      <c r="E151" s="67" t="s">
        <v>100</v>
      </c>
      <c r="F151" s="70">
        <v>24000</v>
      </c>
      <c r="G151" s="70">
        <f>C151*F151</f>
        <v>96000</v>
      </c>
      <c r="H151" s="71">
        <f>SUM(G150:G151)</f>
        <v>144000</v>
      </c>
    </row>
    <row r="152" spans="1:8">
      <c r="A152" s="62"/>
      <c r="B152" s="66" t="s">
        <v>107</v>
      </c>
      <c r="C152" s="69"/>
      <c r="D152" s="67"/>
      <c r="E152" s="67"/>
      <c r="F152" s="70"/>
      <c r="G152" s="70"/>
      <c r="H152" s="73"/>
    </row>
    <row r="153" spans="1:8">
      <c r="A153" s="62"/>
      <c r="B153" s="66" t="s">
        <v>108</v>
      </c>
      <c r="C153" s="69">
        <v>1</v>
      </c>
      <c r="D153" s="67" t="s">
        <v>36</v>
      </c>
      <c r="E153" s="67" t="s">
        <v>100</v>
      </c>
      <c r="F153" s="70">
        <v>10000</v>
      </c>
      <c r="G153" s="70">
        <f>C153*F153</f>
        <v>10000</v>
      </c>
      <c r="H153" s="73"/>
    </row>
    <row r="154" spans="1:8">
      <c r="A154" s="62"/>
      <c r="B154" s="66" t="s">
        <v>109</v>
      </c>
      <c r="C154" s="69">
        <v>1</v>
      </c>
      <c r="D154" s="67" t="s">
        <v>36</v>
      </c>
      <c r="E154" s="67" t="s">
        <v>100</v>
      </c>
      <c r="F154" s="70">
        <v>25000</v>
      </c>
      <c r="G154" s="70">
        <f>C154*F154</f>
        <v>25000</v>
      </c>
      <c r="H154" s="71">
        <f>SUM(G153:G154)</f>
        <v>35000</v>
      </c>
    </row>
    <row r="155" spans="1:8">
      <c r="A155" s="62"/>
      <c r="B155" s="66" t="s">
        <v>110</v>
      </c>
      <c r="C155" s="69"/>
      <c r="D155" s="67"/>
      <c r="E155" s="67"/>
      <c r="F155" s="70"/>
      <c r="G155" s="70"/>
      <c r="H155" s="73"/>
    </row>
    <row r="156" spans="1:8">
      <c r="A156" s="62"/>
      <c r="B156" s="66" t="s">
        <v>111</v>
      </c>
      <c r="C156" s="69">
        <v>2</v>
      </c>
      <c r="D156" s="67" t="s">
        <v>112</v>
      </c>
      <c r="E156" s="67" t="s">
        <v>100</v>
      </c>
      <c r="F156" s="70">
        <v>25000</v>
      </c>
      <c r="G156" s="70">
        <f t="shared" ref="G156:G162" si="0">C156*F156</f>
        <v>50000</v>
      </c>
      <c r="H156" s="73"/>
    </row>
    <row r="157" spans="1:8">
      <c r="A157" s="62"/>
      <c r="B157" s="66" t="s">
        <v>113</v>
      </c>
      <c r="C157" s="69">
        <v>2</v>
      </c>
      <c r="D157" s="67" t="s">
        <v>106</v>
      </c>
      <c r="E157" s="67" t="s">
        <v>100</v>
      </c>
      <c r="F157" s="70">
        <v>25000</v>
      </c>
      <c r="G157" s="70">
        <f t="shared" si="0"/>
        <v>50000</v>
      </c>
      <c r="H157" s="73"/>
    </row>
    <row r="158" spans="1:8">
      <c r="A158" s="62"/>
      <c r="B158" s="66" t="s">
        <v>114</v>
      </c>
      <c r="C158" s="69">
        <v>3</v>
      </c>
      <c r="D158" s="67" t="s">
        <v>36</v>
      </c>
      <c r="E158" s="67" t="s">
        <v>100</v>
      </c>
      <c r="F158" s="70">
        <v>42500</v>
      </c>
      <c r="G158" s="70">
        <f t="shared" si="0"/>
        <v>127500</v>
      </c>
      <c r="H158" s="73"/>
    </row>
    <row r="159" spans="1:8">
      <c r="A159" s="62"/>
      <c r="B159" s="66" t="s">
        <v>115</v>
      </c>
      <c r="C159" s="69">
        <v>1</v>
      </c>
      <c r="D159" s="67" t="s">
        <v>36</v>
      </c>
      <c r="E159" s="67" t="s">
        <v>100</v>
      </c>
      <c r="F159" s="70">
        <v>18000</v>
      </c>
      <c r="G159" s="70">
        <f t="shared" si="0"/>
        <v>18000</v>
      </c>
      <c r="H159" s="73"/>
    </row>
    <row r="160" spans="1:8">
      <c r="A160" s="62"/>
      <c r="B160" s="66" t="s">
        <v>116</v>
      </c>
      <c r="C160" s="69">
        <v>2</v>
      </c>
      <c r="D160" s="67" t="s">
        <v>36</v>
      </c>
      <c r="E160" s="67" t="s">
        <v>100</v>
      </c>
      <c r="F160" s="70">
        <v>4000</v>
      </c>
      <c r="G160" s="70">
        <f t="shared" si="0"/>
        <v>8000</v>
      </c>
      <c r="H160" s="73"/>
    </row>
    <row r="161" spans="1:8">
      <c r="A161" s="62"/>
      <c r="B161" s="66" t="s">
        <v>117</v>
      </c>
      <c r="C161" s="69">
        <v>1</v>
      </c>
      <c r="D161" s="67" t="s">
        <v>118</v>
      </c>
      <c r="E161" s="67" t="s">
        <v>100</v>
      </c>
      <c r="F161" s="70">
        <v>5000</v>
      </c>
      <c r="G161" s="70">
        <f t="shared" si="0"/>
        <v>5000</v>
      </c>
      <c r="H161" s="73"/>
    </row>
    <row r="162" spans="1:8">
      <c r="A162" s="62"/>
      <c r="B162" s="66" t="s">
        <v>119</v>
      </c>
      <c r="C162" s="69">
        <v>1</v>
      </c>
      <c r="D162" s="67" t="s">
        <v>36</v>
      </c>
      <c r="E162" s="67" t="s">
        <v>100</v>
      </c>
      <c r="F162" s="70">
        <v>20000</v>
      </c>
      <c r="G162" s="70">
        <f t="shared" si="0"/>
        <v>20000</v>
      </c>
      <c r="H162" s="71">
        <f>SUM(G156:G162)</f>
        <v>278500</v>
      </c>
    </row>
    <row r="163" spans="1:8">
      <c r="A163" s="62"/>
      <c r="B163" s="66" t="s">
        <v>120</v>
      </c>
      <c r="C163" s="69"/>
      <c r="D163" s="67"/>
      <c r="E163" s="67"/>
      <c r="F163" s="70"/>
      <c r="G163" s="70"/>
      <c r="H163" s="73"/>
    </row>
    <row r="164" spans="1:8">
      <c r="A164" s="62"/>
      <c r="B164" s="66" t="s">
        <v>121</v>
      </c>
      <c r="C164" s="69">
        <v>1</v>
      </c>
      <c r="D164" s="67" t="s">
        <v>36</v>
      </c>
      <c r="E164" s="67" t="s">
        <v>100</v>
      </c>
      <c r="F164" s="70">
        <v>6000</v>
      </c>
      <c r="G164" s="70">
        <f>C164*F164</f>
        <v>6000</v>
      </c>
      <c r="H164" s="73"/>
    </row>
    <row r="165" spans="1:8">
      <c r="A165" s="62"/>
      <c r="B165" s="66" t="s">
        <v>122</v>
      </c>
      <c r="C165" s="69">
        <v>1</v>
      </c>
      <c r="D165" s="67" t="s">
        <v>36</v>
      </c>
      <c r="E165" s="67" t="s">
        <v>100</v>
      </c>
      <c r="F165" s="70">
        <v>7000</v>
      </c>
      <c r="G165" s="70">
        <f>C165*F165</f>
        <v>7000</v>
      </c>
      <c r="H165" s="71">
        <f>SUM(G164:G165)</f>
        <v>13000</v>
      </c>
    </row>
    <row r="166" spans="1:8">
      <c r="A166" s="62"/>
      <c r="B166" s="66" t="s">
        <v>123</v>
      </c>
      <c r="C166" s="69"/>
      <c r="D166" s="67"/>
      <c r="E166" s="67"/>
      <c r="F166" s="70"/>
      <c r="G166" s="70"/>
      <c r="H166" s="73"/>
    </row>
    <row r="167" spans="1:8">
      <c r="A167" s="62"/>
      <c r="B167" s="66" t="s">
        <v>124</v>
      </c>
      <c r="C167" s="69">
        <v>2</v>
      </c>
      <c r="D167" s="67" t="s">
        <v>37</v>
      </c>
      <c r="E167" s="67" t="s">
        <v>100</v>
      </c>
      <c r="F167" s="70">
        <v>95000</v>
      </c>
      <c r="G167" s="70">
        <f>C167*F167</f>
        <v>190000</v>
      </c>
      <c r="H167" s="73"/>
    </row>
    <row r="168" spans="1:8">
      <c r="A168" s="62"/>
      <c r="B168" s="66" t="s">
        <v>125</v>
      </c>
      <c r="C168" s="69">
        <v>1</v>
      </c>
      <c r="D168" s="67" t="s">
        <v>118</v>
      </c>
      <c r="E168" s="67" t="s">
        <v>100</v>
      </c>
      <c r="F168" s="70">
        <v>8000</v>
      </c>
      <c r="G168" s="70">
        <f>C168*F168</f>
        <v>8000</v>
      </c>
      <c r="H168" s="73"/>
    </row>
    <row r="169" spans="1:8">
      <c r="A169" s="62"/>
      <c r="B169" s="66" t="s">
        <v>126</v>
      </c>
      <c r="C169" s="69">
        <v>1</v>
      </c>
      <c r="D169" s="67" t="s">
        <v>36</v>
      </c>
      <c r="E169" s="67" t="s">
        <v>100</v>
      </c>
      <c r="F169" s="70">
        <v>1000</v>
      </c>
      <c r="G169" s="70">
        <f>C169*F169</f>
        <v>1000</v>
      </c>
      <c r="H169" s="71">
        <f>SUM(G167:G169)</f>
        <v>199000</v>
      </c>
    </row>
    <row r="170" spans="1:8">
      <c r="A170" s="62"/>
      <c r="B170" s="66" t="s">
        <v>127</v>
      </c>
      <c r="C170" s="69"/>
      <c r="D170" s="67"/>
      <c r="E170" s="67"/>
      <c r="F170" s="70"/>
      <c r="G170" s="70"/>
      <c r="H170" s="71"/>
    </row>
    <row r="171" spans="1:8">
      <c r="A171" s="62"/>
      <c r="B171" s="66" t="s">
        <v>128</v>
      </c>
      <c r="C171" s="69">
        <v>1</v>
      </c>
      <c r="D171" s="67" t="s">
        <v>18</v>
      </c>
      <c r="E171" s="67" t="s">
        <v>100</v>
      </c>
      <c r="F171" s="70">
        <v>80000</v>
      </c>
      <c r="G171" s="70">
        <f>C171*F171</f>
        <v>80000</v>
      </c>
      <c r="H171" s="73"/>
    </row>
    <row r="172" spans="1:8">
      <c r="A172" s="62"/>
      <c r="B172" s="66" t="s">
        <v>129</v>
      </c>
      <c r="C172" s="69">
        <v>1</v>
      </c>
      <c r="D172" s="67" t="s">
        <v>36</v>
      </c>
      <c r="E172" s="67" t="s">
        <v>100</v>
      </c>
      <c r="F172" s="70">
        <v>50000</v>
      </c>
      <c r="G172" s="70">
        <f>C172*F172</f>
        <v>50000</v>
      </c>
      <c r="H172" s="71">
        <f>SUM(G171:G172)</f>
        <v>130000</v>
      </c>
    </row>
    <row r="173" spans="1:8">
      <c r="A173" s="62"/>
      <c r="B173" s="66" t="s">
        <v>130</v>
      </c>
      <c r="C173" s="74">
        <v>1</v>
      </c>
      <c r="D173" s="67" t="s">
        <v>36</v>
      </c>
      <c r="E173" s="67" t="s">
        <v>100</v>
      </c>
      <c r="F173" s="70">
        <v>100000</v>
      </c>
      <c r="G173" s="70">
        <f>C173*F173</f>
        <v>100000</v>
      </c>
      <c r="H173" s="75">
        <f>SUM(G173)</f>
        <v>100000</v>
      </c>
    </row>
    <row r="174" spans="1:8">
      <c r="A174" s="62"/>
      <c r="B174" s="76" t="s">
        <v>131</v>
      </c>
      <c r="C174" s="77"/>
      <c r="D174" s="67"/>
      <c r="E174" s="67"/>
      <c r="F174" s="78"/>
      <c r="G174" s="79"/>
      <c r="H174" s="80"/>
    </row>
    <row r="175" spans="1:8">
      <c r="A175" s="62"/>
      <c r="B175" s="76" t="s">
        <v>132</v>
      </c>
      <c r="C175" s="74">
        <v>1</v>
      </c>
      <c r="D175" s="67"/>
      <c r="E175" s="67"/>
      <c r="F175" s="78">
        <v>14000</v>
      </c>
      <c r="G175" s="70">
        <f>C175*F175</f>
        <v>14000</v>
      </c>
      <c r="H175" s="80"/>
    </row>
    <row r="176" spans="1:8">
      <c r="A176" s="62"/>
      <c r="B176" s="76" t="s">
        <v>133</v>
      </c>
      <c r="C176" s="74">
        <v>3</v>
      </c>
      <c r="D176" s="67" t="s">
        <v>36</v>
      </c>
      <c r="E176" s="67" t="s">
        <v>100</v>
      </c>
      <c r="F176" s="78">
        <v>2000</v>
      </c>
      <c r="G176" s="70">
        <f>C176*F176</f>
        <v>6000</v>
      </c>
      <c r="H176" s="81">
        <f>SUM(G175:G176)</f>
        <v>20000</v>
      </c>
    </row>
    <row r="177" spans="1:8">
      <c r="A177" s="62"/>
      <c r="B177" s="76" t="s">
        <v>134</v>
      </c>
      <c r="C177" s="74"/>
      <c r="D177" s="67"/>
      <c r="E177" s="67"/>
      <c r="F177" s="78"/>
      <c r="G177" s="79"/>
      <c r="H177" s="80"/>
    </row>
    <row r="178" spans="1:8">
      <c r="A178" s="62"/>
      <c r="B178" s="66" t="s">
        <v>135</v>
      </c>
      <c r="C178" s="74">
        <v>2</v>
      </c>
      <c r="D178" s="67" t="s">
        <v>36</v>
      </c>
      <c r="E178" s="67" t="s">
        <v>100</v>
      </c>
      <c r="F178" s="78">
        <v>2500</v>
      </c>
      <c r="G178" s="70">
        <f t="shared" ref="G178:G183" si="1">C178*F178</f>
        <v>5000</v>
      </c>
      <c r="H178" s="80"/>
    </row>
    <row r="179" spans="1:8">
      <c r="A179" s="82"/>
      <c r="B179" s="66" t="s">
        <v>136</v>
      </c>
      <c r="C179" s="74">
        <v>1</v>
      </c>
      <c r="D179" s="83" t="s">
        <v>36</v>
      </c>
      <c r="E179" s="67" t="s">
        <v>100</v>
      </c>
      <c r="F179" s="84">
        <v>25000</v>
      </c>
      <c r="G179" s="70">
        <f t="shared" si="1"/>
        <v>25000</v>
      </c>
      <c r="H179" s="75"/>
    </row>
    <row r="180" spans="1:8">
      <c r="A180" s="82"/>
      <c r="B180" s="66" t="s">
        <v>119</v>
      </c>
      <c r="C180" s="74">
        <v>4</v>
      </c>
      <c r="D180" s="83" t="s">
        <v>36</v>
      </c>
      <c r="E180" s="67" t="s">
        <v>100</v>
      </c>
      <c r="F180" s="84">
        <v>22000</v>
      </c>
      <c r="G180" s="70">
        <f t="shared" si="1"/>
        <v>88000</v>
      </c>
      <c r="H180" s="75"/>
    </row>
    <row r="181" spans="1:8">
      <c r="A181" s="62"/>
      <c r="B181" s="66" t="s">
        <v>137</v>
      </c>
      <c r="C181" s="85">
        <v>2</v>
      </c>
      <c r="D181" s="67" t="s">
        <v>36</v>
      </c>
      <c r="E181" s="67" t="s">
        <v>100</v>
      </c>
      <c r="F181" s="84">
        <v>25000</v>
      </c>
      <c r="G181" s="70">
        <f t="shared" si="1"/>
        <v>50000</v>
      </c>
      <c r="H181" s="75">
        <f>SUM(G178:G181)</f>
        <v>168000</v>
      </c>
    </row>
    <row r="182" spans="1:8">
      <c r="A182" s="62"/>
      <c r="B182" s="76" t="s">
        <v>138</v>
      </c>
      <c r="C182" s="74">
        <v>1</v>
      </c>
      <c r="D182" s="83" t="s">
        <v>36</v>
      </c>
      <c r="E182" s="67" t="s">
        <v>100</v>
      </c>
      <c r="F182" s="84">
        <v>150000</v>
      </c>
      <c r="G182" s="70">
        <f t="shared" si="1"/>
        <v>150000</v>
      </c>
      <c r="H182" s="75">
        <f>SUM(G182)</f>
        <v>150000</v>
      </c>
    </row>
    <row r="183" spans="1:8">
      <c r="A183" s="62"/>
      <c r="B183" s="76" t="s">
        <v>139</v>
      </c>
      <c r="C183" s="74">
        <v>2</v>
      </c>
      <c r="D183" s="83" t="s">
        <v>36</v>
      </c>
      <c r="E183" s="67" t="s">
        <v>100</v>
      </c>
      <c r="F183" s="84">
        <v>150000</v>
      </c>
      <c r="G183" s="70">
        <f t="shared" si="1"/>
        <v>300000</v>
      </c>
      <c r="H183" s="75">
        <f>SUM(G183)</f>
        <v>300000</v>
      </c>
    </row>
    <row r="184" spans="1:8">
      <c r="A184" s="62"/>
      <c r="B184" s="76" t="s">
        <v>140</v>
      </c>
      <c r="C184" s="74"/>
      <c r="D184" s="83"/>
      <c r="E184" s="67"/>
      <c r="F184" s="84"/>
      <c r="G184" s="86"/>
      <c r="H184" s="87"/>
    </row>
    <row r="185" spans="1:8">
      <c r="A185" s="62"/>
      <c r="B185" s="66" t="s">
        <v>141</v>
      </c>
      <c r="C185" s="74">
        <v>1</v>
      </c>
      <c r="D185" s="83" t="s">
        <v>36</v>
      </c>
      <c r="E185" s="67" t="s">
        <v>100</v>
      </c>
      <c r="F185" s="84">
        <v>7000</v>
      </c>
      <c r="G185" s="70">
        <f t="shared" ref="G185:G190" si="2">C185*F185</f>
        <v>7000</v>
      </c>
      <c r="H185" s="87"/>
    </row>
    <row r="186" spans="1:8">
      <c r="A186" s="62"/>
      <c r="B186" s="66" t="s">
        <v>142</v>
      </c>
      <c r="C186" s="74">
        <v>1</v>
      </c>
      <c r="D186" s="83" t="s">
        <v>36</v>
      </c>
      <c r="E186" s="67" t="s">
        <v>100</v>
      </c>
      <c r="F186" s="84">
        <v>20000</v>
      </c>
      <c r="G186" s="70">
        <f t="shared" si="2"/>
        <v>20000</v>
      </c>
      <c r="H186" s="87"/>
    </row>
    <row r="187" spans="1:8">
      <c r="A187" s="62"/>
      <c r="B187" s="66" t="s">
        <v>143</v>
      </c>
      <c r="C187" s="74">
        <v>2</v>
      </c>
      <c r="D187" s="83" t="s">
        <v>36</v>
      </c>
      <c r="E187" s="67" t="s">
        <v>100</v>
      </c>
      <c r="F187" s="84">
        <v>25000</v>
      </c>
      <c r="G187" s="70">
        <f t="shared" si="2"/>
        <v>50000</v>
      </c>
      <c r="H187" s="75">
        <f>SUM(G185:G187)</f>
        <v>77000</v>
      </c>
    </row>
    <row r="188" spans="1:8">
      <c r="A188" s="62"/>
      <c r="B188" s="76" t="s">
        <v>144</v>
      </c>
      <c r="C188" s="74">
        <v>2</v>
      </c>
      <c r="D188" s="83" t="s">
        <v>36</v>
      </c>
      <c r="E188" s="67" t="s">
        <v>100</v>
      </c>
      <c r="F188" s="84">
        <v>600000</v>
      </c>
      <c r="G188" s="70">
        <f t="shared" si="2"/>
        <v>1200000</v>
      </c>
      <c r="H188" s="75">
        <f>SUM(G188)</f>
        <v>1200000</v>
      </c>
    </row>
    <row r="189" spans="1:8">
      <c r="A189" s="62"/>
      <c r="B189" s="76" t="s">
        <v>145</v>
      </c>
      <c r="C189" s="85">
        <v>1</v>
      </c>
      <c r="D189" s="83" t="s">
        <v>36</v>
      </c>
      <c r="E189" s="67" t="s">
        <v>100</v>
      </c>
      <c r="F189" s="84">
        <v>350000</v>
      </c>
      <c r="G189" s="70">
        <f t="shared" si="2"/>
        <v>350000</v>
      </c>
      <c r="H189" s="75">
        <f>SUM(G189)</f>
        <v>350000</v>
      </c>
    </row>
    <row r="190" spans="1:8">
      <c r="A190" s="62"/>
      <c r="B190" s="76" t="s">
        <v>146</v>
      </c>
      <c r="C190" s="85">
        <v>1</v>
      </c>
      <c r="D190" s="83" t="s">
        <v>36</v>
      </c>
      <c r="E190" s="67" t="s">
        <v>100</v>
      </c>
      <c r="F190" s="84">
        <v>300000</v>
      </c>
      <c r="G190" s="70">
        <f t="shared" si="2"/>
        <v>300000</v>
      </c>
      <c r="H190" s="75">
        <f>SUM(G190)</f>
        <v>300000</v>
      </c>
    </row>
    <row r="191" spans="1:8">
      <c r="A191" s="62"/>
      <c r="B191" s="76"/>
      <c r="C191" s="88"/>
      <c r="D191" s="83"/>
      <c r="E191" s="67"/>
      <c r="F191" s="84"/>
      <c r="G191" s="86"/>
      <c r="H191" s="87"/>
    </row>
    <row r="192" spans="1:8" ht="12.75" thickBot="1">
      <c r="A192" s="82"/>
      <c r="B192" s="76"/>
      <c r="C192" s="89"/>
      <c r="D192" s="67"/>
      <c r="E192" s="67"/>
      <c r="F192" s="84"/>
      <c r="G192" s="86"/>
      <c r="H192" s="87"/>
    </row>
    <row r="193" spans="1:8">
      <c r="A193" s="90"/>
      <c r="B193" s="91"/>
      <c r="C193" s="92"/>
      <c r="D193" s="93"/>
      <c r="E193" s="93"/>
      <c r="F193" s="93" t="s">
        <v>39</v>
      </c>
      <c r="G193" s="94"/>
      <c r="H193" s="95">
        <f>SUM(H144:H191)</f>
        <v>3594500</v>
      </c>
    </row>
    <row r="194" spans="1:8" ht="13.5" thickBot="1">
      <c r="A194" s="96"/>
      <c r="B194" s="97"/>
      <c r="C194" s="98"/>
      <c r="D194" s="98"/>
      <c r="E194" s="99"/>
      <c r="F194" s="100" t="s">
        <v>22</v>
      </c>
      <c r="G194" s="101"/>
      <c r="H194" s="102"/>
    </row>
    <row r="195" spans="1:8">
      <c r="A195" s="103" t="s">
        <v>23</v>
      </c>
      <c r="B195" s="104"/>
      <c r="C195" s="104"/>
      <c r="D195" s="104"/>
      <c r="E195" s="104"/>
      <c r="F195" s="105" t="s">
        <v>24</v>
      </c>
      <c r="G195" s="106"/>
      <c r="H195" s="95">
        <f>H193+H194</f>
        <v>3594500</v>
      </c>
    </row>
    <row r="196" spans="1:8" ht="15" thickBot="1">
      <c r="A196" s="107"/>
      <c r="B196" s="108" t="s">
        <v>147</v>
      </c>
      <c r="C196" s="109"/>
      <c r="D196" s="109"/>
      <c r="E196" s="109"/>
      <c r="F196" s="110" t="s">
        <v>26</v>
      </c>
      <c r="G196" s="111"/>
      <c r="H196" s="112">
        <f>ROUND(H195,-2)</f>
        <v>3594500</v>
      </c>
    </row>
    <row r="197" spans="1:8">
      <c r="A197" s="113"/>
      <c r="B197" s="113"/>
      <c r="C197" s="113"/>
      <c r="D197" s="113"/>
      <c r="E197" s="113"/>
      <c r="F197" s="113"/>
      <c r="G197" s="113"/>
      <c r="H197" s="114"/>
    </row>
    <row r="198" spans="1:8">
      <c r="A198" s="6"/>
      <c r="B198" s="6"/>
      <c r="C198" s="6"/>
      <c r="D198" s="6"/>
      <c r="E198" s="6"/>
      <c r="F198" s="6"/>
      <c r="G198" s="718" t="s">
        <v>96</v>
      </c>
      <c r="H198" s="718"/>
    </row>
    <row r="199" spans="1:8">
      <c r="A199" s="718" t="s">
        <v>27</v>
      </c>
      <c r="B199" s="718"/>
      <c r="C199" s="718" t="s">
        <v>28</v>
      </c>
      <c r="D199" s="718"/>
      <c r="E199" s="718"/>
      <c r="F199" s="6"/>
      <c r="G199" s="718" t="s">
        <v>29</v>
      </c>
      <c r="H199" s="718"/>
    </row>
    <row r="200" spans="1:8">
      <c r="A200" s="6"/>
      <c r="B200" s="6"/>
      <c r="C200" s="6"/>
      <c r="D200" s="6"/>
      <c r="E200" s="6"/>
      <c r="F200" s="6"/>
      <c r="G200" s="6"/>
      <c r="H200" s="6"/>
    </row>
    <row r="201" spans="1:8">
      <c r="A201" s="6"/>
      <c r="B201" s="6"/>
      <c r="C201" s="6"/>
      <c r="D201" s="6"/>
      <c r="E201" s="6"/>
      <c r="F201" s="6"/>
      <c r="G201" s="6"/>
      <c r="H201" s="6"/>
    </row>
    <row r="202" spans="1:8">
      <c r="A202" s="6"/>
      <c r="B202" s="6"/>
      <c r="C202" s="6"/>
      <c r="D202" s="6"/>
      <c r="E202" s="6"/>
      <c r="F202" s="6"/>
      <c r="G202" s="6"/>
      <c r="H202" s="6"/>
    </row>
    <row r="203" spans="1:8">
      <c r="A203" s="717" t="s">
        <v>30</v>
      </c>
      <c r="B203" s="717"/>
      <c r="C203" s="717" t="s">
        <v>31</v>
      </c>
      <c r="D203" s="717"/>
      <c r="E203" s="717"/>
      <c r="F203" s="6"/>
      <c r="G203" s="717" t="s">
        <v>32</v>
      </c>
      <c r="H203" s="717"/>
    </row>
    <row r="204" spans="1:8">
      <c r="A204" s="718" t="s">
        <v>33</v>
      </c>
      <c r="B204" s="718"/>
      <c r="C204" s="718" t="s">
        <v>34</v>
      </c>
      <c r="D204" s="718"/>
      <c r="E204" s="718"/>
      <c r="F204" s="6"/>
      <c r="G204" s="718" t="s">
        <v>35</v>
      </c>
      <c r="H204" s="718"/>
    </row>
    <row r="205" spans="1:8">
      <c r="A205" s="5"/>
      <c r="B205" s="5"/>
      <c r="C205" s="5"/>
      <c r="D205" s="5"/>
      <c r="E205" s="5"/>
      <c r="F205" s="6"/>
      <c r="G205" s="5"/>
      <c r="H205" s="5"/>
    </row>
    <row r="207" spans="1:8" ht="18" customHeight="1"/>
    <row r="208" spans="1:8" ht="18" customHeight="1"/>
    <row r="209" spans="1:8" ht="18" customHeight="1">
      <c r="A209" s="710" t="s">
        <v>148</v>
      </c>
      <c r="B209" s="710"/>
      <c r="C209" s="710"/>
      <c r="D209" s="710"/>
      <c r="E209" s="710"/>
      <c r="F209" s="710"/>
      <c r="G209" s="710"/>
      <c r="H209" s="710"/>
    </row>
    <row r="210" spans="1:8" ht="18" customHeight="1">
      <c r="A210" s="710" t="s">
        <v>149</v>
      </c>
      <c r="B210" s="710"/>
      <c r="C210" s="710"/>
      <c r="D210" s="710"/>
      <c r="E210" s="710"/>
      <c r="F210" s="710"/>
      <c r="G210" s="710"/>
      <c r="H210" s="710"/>
    </row>
    <row r="211" spans="1:8" ht="18" customHeight="1">
      <c r="A211" s="710" t="s">
        <v>150</v>
      </c>
      <c r="B211" s="710"/>
      <c r="C211" s="710"/>
      <c r="D211" s="710"/>
      <c r="E211" s="710"/>
      <c r="F211" s="710"/>
      <c r="G211" s="710"/>
      <c r="H211" s="710"/>
    </row>
    <row r="212" spans="1:8" ht="18" customHeight="1">
      <c r="A212" s="7"/>
      <c r="B212" s="7"/>
      <c r="C212" s="7"/>
      <c r="D212" s="7"/>
      <c r="E212" s="7"/>
      <c r="F212" s="7"/>
      <c r="G212" s="7"/>
      <c r="H212" s="7"/>
    </row>
    <row r="213" spans="1:8" ht="18" customHeight="1" thickBot="1">
      <c r="A213" s="7"/>
      <c r="B213" s="7"/>
      <c r="C213" s="7"/>
      <c r="D213" s="7"/>
      <c r="E213" s="7"/>
      <c r="F213" s="7"/>
      <c r="G213" s="7"/>
      <c r="H213" s="7"/>
    </row>
    <row r="214" spans="1:8" ht="18" customHeight="1">
      <c r="A214" s="748" t="s">
        <v>0</v>
      </c>
      <c r="B214" s="750" t="s">
        <v>1</v>
      </c>
      <c r="C214" s="750" t="s">
        <v>2</v>
      </c>
      <c r="D214" s="750" t="s">
        <v>3</v>
      </c>
      <c r="E214" s="750" t="s">
        <v>4</v>
      </c>
      <c r="F214" s="115" t="s">
        <v>5</v>
      </c>
      <c r="G214" s="115" t="s">
        <v>6</v>
      </c>
      <c r="H214" s="116" t="s">
        <v>7</v>
      </c>
    </row>
    <row r="215" spans="1:8" ht="18" customHeight="1">
      <c r="A215" s="749"/>
      <c r="B215" s="751"/>
      <c r="C215" s="751"/>
      <c r="D215" s="751"/>
      <c r="E215" s="751"/>
      <c r="F215" s="117" t="s">
        <v>8</v>
      </c>
      <c r="G215" s="117" t="s">
        <v>8</v>
      </c>
      <c r="H215" s="118" t="s">
        <v>8</v>
      </c>
    </row>
    <row r="216" spans="1:8" ht="18" customHeight="1">
      <c r="A216" s="119" t="s">
        <v>9</v>
      </c>
      <c r="B216" s="120" t="s">
        <v>10</v>
      </c>
      <c r="C216" s="121"/>
      <c r="D216" s="121"/>
      <c r="E216" s="121"/>
      <c r="F216" s="121"/>
      <c r="G216" s="121"/>
      <c r="H216" s="122"/>
    </row>
    <row r="217" spans="1:8" ht="18" customHeight="1">
      <c r="A217" s="119"/>
      <c r="B217" s="123" t="s">
        <v>151</v>
      </c>
      <c r="C217" s="124"/>
      <c r="D217" s="124"/>
      <c r="E217" s="124"/>
      <c r="F217" s="124"/>
      <c r="G217" s="124"/>
      <c r="H217" s="125"/>
    </row>
    <row r="218" spans="1:8" ht="18" customHeight="1">
      <c r="A218" s="119"/>
      <c r="B218" s="123" t="s">
        <v>152</v>
      </c>
      <c r="C218" s="126">
        <v>6</v>
      </c>
      <c r="D218" s="124" t="s">
        <v>153</v>
      </c>
      <c r="E218" s="124" t="s">
        <v>13</v>
      </c>
      <c r="F218" s="127">
        <v>1600000</v>
      </c>
      <c r="G218" s="127">
        <f t="shared" ref="G218:G225" si="3">C218*F218</f>
        <v>9600000</v>
      </c>
      <c r="H218" s="128"/>
    </row>
    <row r="219" spans="1:8" ht="18" customHeight="1">
      <c r="A219" s="119"/>
      <c r="B219" s="123" t="s">
        <v>154</v>
      </c>
      <c r="C219" s="126">
        <v>1</v>
      </c>
      <c r="D219" s="124" t="s">
        <v>36</v>
      </c>
      <c r="E219" s="124" t="s">
        <v>13</v>
      </c>
      <c r="F219" s="127">
        <v>2950000</v>
      </c>
      <c r="G219" s="127">
        <f t="shared" si="3"/>
        <v>2950000</v>
      </c>
      <c r="H219" s="128"/>
    </row>
    <row r="220" spans="1:8" ht="18" customHeight="1">
      <c r="A220" s="119"/>
      <c r="B220" s="123" t="s">
        <v>155</v>
      </c>
      <c r="C220" s="126">
        <v>1</v>
      </c>
      <c r="D220" s="124" t="s">
        <v>36</v>
      </c>
      <c r="E220" s="124" t="s">
        <v>13</v>
      </c>
      <c r="F220" s="127">
        <v>9788625</v>
      </c>
      <c r="G220" s="127">
        <f t="shared" si="3"/>
        <v>9788625</v>
      </c>
      <c r="H220" s="128"/>
    </row>
    <row r="221" spans="1:8" ht="18" customHeight="1">
      <c r="A221" s="119"/>
      <c r="B221" s="123" t="s">
        <v>156</v>
      </c>
      <c r="C221" s="126">
        <v>1</v>
      </c>
      <c r="D221" s="124" t="s">
        <v>36</v>
      </c>
      <c r="E221" s="124" t="s">
        <v>13</v>
      </c>
      <c r="F221" s="127">
        <v>2072703</v>
      </c>
      <c r="G221" s="127">
        <f t="shared" si="3"/>
        <v>2072703</v>
      </c>
      <c r="H221" s="128"/>
    </row>
    <row r="222" spans="1:8" ht="18" customHeight="1">
      <c r="A222" s="119"/>
      <c r="B222" s="123" t="s">
        <v>157</v>
      </c>
      <c r="C222" s="126">
        <v>112</v>
      </c>
      <c r="D222" s="124" t="s">
        <v>36</v>
      </c>
      <c r="E222" s="124" t="s">
        <v>57</v>
      </c>
      <c r="F222" s="127">
        <v>5868</v>
      </c>
      <c r="G222" s="127">
        <f t="shared" si="3"/>
        <v>657216</v>
      </c>
      <c r="H222" s="128"/>
    </row>
    <row r="223" spans="1:8" ht="18" customHeight="1">
      <c r="A223" s="119"/>
      <c r="B223" s="123" t="s">
        <v>158</v>
      </c>
      <c r="C223" s="126">
        <v>3</v>
      </c>
      <c r="D223" s="124" t="s">
        <v>153</v>
      </c>
      <c r="E223" s="124" t="s">
        <v>57</v>
      </c>
      <c r="F223" s="127">
        <v>220000</v>
      </c>
      <c r="G223" s="127">
        <f t="shared" si="3"/>
        <v>660000</v>
      </c>
      <c r="H223" s="128"/>
    </row>
    <row r="224" spans="1:8" ht="18" customHeight="1">
      <c r="A224" s="119"/>
      <c r="B224" s="123" t="s">
        <v>159</v>
      </c>
      <c r="C224" s="126">
        <v>5</v>
      </c>
      <c r="D224" s="124" t="s">
        <v>36</v>
      </c>
      <c r="E224" s="124" t="s">
        <v>57</v>
      </c>
      <c r="F224" s="127">
        <v>665500</v>
      </c>
      <c r="G224" s="127">
        <f t="shared" si="3"/>
        <v>3327500</v>
      </c>
      <c r="H224" s="128"/>
    </row>
    <row r="225" spans="1:8" ht="15">
      <c r="A225" s="119"/>
      <c r="B225" s="123" t="s">
        <v>160</v>
      </c>
      <c r="C225" s="126">
        <v>1</v>
      </c>
      <c r="D225" s="124" t="s">
        <v>36</v>
      </c>
      <c r="E225" s="124" t="s">
        <v>13</v>
      </c>
      <c r="F225" s="127">
        <v>500000</v>
      </c>
      <c r="G225" s="127">
        <f t="shared" si="3"/>
        <v>500000</v>
      </c>
      <c r="H225" s="128"/>
    </row>
    <row r="226" spans="1:8" ht="15">
      <c r="A226" s="119"/>
      <c r="B226" s="123"/>
      <c r="C226" s="126"/>
      <c r="D226" s="124"/>
      <c r="E226" s="124"/>
      <c r="F226" s="127"/>
      <c r="G226" s="127"/>
      <c r="H226" s="129"/>
    </row>
    <row r="227" spans="1:8" ht="15">
      <c r="A227" s="119"/>
      <c r="B227" s="123" t="s">
        <v>161</v>
      </c>
      <c r="C227" s="126"/>
      <c r="D227" s="124"/>
      <c r="E227" s="124"/>
      <c r="F227" s="127"/>
      <c r="G227" s="127"/>
      <c r="H227" s="128"/>
    </row>
    <row r="228" spans="1:8" ht="15">
      <c r="A228" s="119"/>
      <c r="B228" s="123" t="s">
        <v>162</v>
      </c>
      <c r="C228" s="126">
        <v>3</v>
      </c>
      <c r="D228" s="124" t="s">
        <v>153</v>
      </c>
      <c r="E228" s="124" t="s">
        <v>13</v>
      </c>
      <c r="F228" s="127">
        <v>1600000</v>
      </c>
      <c r="G228" s="127">
        <f t="shared" ref="G228:G236" si="4">C228*F228</f>
        <v>4800000</v>
      </c>
      <c r="H228" s="128"/>
    </row>
    <row r="229" spans="1:8" ht="15">
      <c r="A229" s="119"/>
      <c r="B229" s="123" t="s">
        <v>163</v>
      </c>
      <c r="C229" s="126">
        <v>1</v>
      </c>
      <c r="D229" s="124" t="s">
        <v>36</v>
      </c>
      <c r="E229" s="124" t="s">
        <v>13</v>
      </c>
      <c r="F229" s="127">
        <v>2287120</v>
      </c>
      <c r="G229" s="127">
        <f t="shared" si="4"/>
        <v>2287120</v>
      </c>
      <c r="H229" s="128"/>
    </row>
    <row r="230" spans="1:8" ht="15">
      <c r="A230" s="119"/>
      <c r="B230" s="123" t="s">
        <v>164</v>
      </c>
      <c r="C230" s="126">
        <v>1</v>
      </c>
      <c r="D230" s="124" t="s">
        <v>36</v>
      </c>
      <c r="E230" s="124" t="s">
        <v>13</v>
      </c>
      <c r="F230" s="127">
        <v>9788625</v>
      </c>
      <c r="G230" s="127">
        <f t="shared" si="4"/>
        <v>9788625</v>
      </c>
      <c r="H230" s="128"/>
    </row>
    <row r="231" spans="1:8" ht="15">
      <c r="A231" s="119"/>
      <c r="B231" s="123" t="s">
        <v>165</v>
      </c>
      <c r="C231" s="126">
        <v>1</v>
      </c>
      <c r="D231" s="124" t="s">
        <v>36</v>
      </c>
      <c r="E231" s="124" t="s">
        <v>13</v>
      </c>
      <c r="F231" s="127">
        <v>7726500</v>
      </c>
      <c r="G231" s="127">
        <f t="shared" si="4"/>
        <v>7726500</v>
      </c>
      <c r="H231" s="128"/>
    </row>
    <row r="232" spans="1:8" ht="15">
      <c r="A232" s="119"/>
      <c r="B232" s="123" t="s">
        <v>166</v>
      </c>
      <c r="C232" s="126">
        <v>2</v>
      </c>
      <c r="D232" s="124" t="s">
        <v>36</v>
      </c>
      <c r="E232" s="124" t="s">
        <v>13</v>
      </c>
      <c r="F232" s="127">
        <v>2358593</v>
      </c>
      <c r="G232" s="127">
        <f t="shared" si="4"/>
        <v>4717186</v>
      </c>
      <c r="H232" s="128"/>
    </row>
    <row r="233" spans="1:8" ht="15">
      <c r="A233" s="119"/>
      <c r="B233" s="123" t="s">
        <v>167</v>
      </c>
      <c r="C233" s="126">
        <v>4</v>
      </c>
      <c r="D233" s="124" t="s">
        <v>36</v>
      </c>
      <c r="E233" s="124" t="s">
        <v>57</v>
      </c>
      <c r="F233" s="127">
        <v>665000</v>
      </c>
      <c r="G233" s="127">
        <f t="shared" si="4"/>
        <v>2660000</v>
      </c>
      <c r="H233" s="128"/>
    </row>
    <row r="234" spans="1:8" ht="15">
      <c r="A234" s="119"/>
      <c r="B234" s="123" t="s">
        <v>158</v>
      </c>
      <c r="C234" s="126">
        <v>3</v>
      </c>
      <c r="D234" s="124" t="s">
        <v>153</v>
      </c>
      <c r="E234" s="124" t="s">
        <v>57</v>
      </c>
      <c r="F234" s="127">
        <v>220000</v>
      </c>
      <c r="G234" s="127">
        <f t="shared" si="4"/>
        <v>660000</v>
      </c>
      <c r="H234" s="128"/>
    </row>
    <row r="235" spans="1:8" ht="15">
      <c r="A235" s="119"/>
      <c r="B235" s="123" t="s">
        <v>154</v>
      </c>
      <c r="C235" s="126">
        <v>1</v>
      </c>
      <c r="D235" s="124" t="s">
        <v>36</v>
      </c>
      <c r="E235" s="124" t="s">
        <v>13</v>
      </c>
      <c r="F235" s="127">
        <v>2950000</v>
      </c>
      <c r="G235" s="127">
        <f t="shared" si="4"/>
        <v>2950000</v>
      </c>
      <c r="H235" s="128"/>
    </row>
    <row r="236" spans="1:8" ht="15">
      <c r="A236" s="119"/>
      <c r="B236" s="123" t="s">
        <v>168</v>
      </c>
      <c r="C236" s="126">
        <v>64</v>
      </c>
      <c r="D236" s="124" t="s">
        <v>36</v>
      </c>
      <c r="E236" s="124" t="s">
        <v>57</v>
      </c>
      <c r="F236" s="127">
        <v>5868</v>
      </c>
      <c r="G236" s="127">
        <f t="shared" si="4"/>
        <v>375552</v>
      </c>
      <c r="H236" s="128"/>
    </row>
    <row r="237" spans="1:8" ht="15">
      <c r="A237" s="119"/>
      <c r="B237" s="123"/>
      <c r="C237" s="126"/>
      <c r="D237" s="124"/>
      <c r="E237" s="124"/>
      <c r="F237" s="127"/>
      <c r="G237" s="127"/>
      <c r="H237" s="129"/>
    </row>
    <row r="238" spans="1:8" ht="15">
      <c r="A238" s="119"/>
      <c r="B238" s="123" t="s">
        <v>169</v>
      </c>
      <c r="C238" s="126"/>
      <c r="D238" s="124"/>
      <c r="E238" s="124"/>
      <c r="F238" s="127"/>
      <c r="G238" s="127"/>
      <c r="H238" s="128"/>
    </row>
    <row r="239" spans="1:8" ht="15">
      <c r="A239" s="119"/>
      <c r="B239" s="123" t="s">
        <v>170</v>
      </c>
      <c r="C239" s="126">
        <v>1</v>
      </c>
      <c r="D239" s="124" t="s">
        <v>18</v>
      </c>
      <c r="E239" s="124" t="s">
        <v>171</v>
      </c>
      <c r="F239" s="130" t="s">
        <v>100</v>
      </c>
      <c r="G239" s="130" t="s">
        <v>100</v>
      </c>
      <c r="H239" s="128"/>
    </row>
    <row r="240" spans="1:8" ht="15">
      <c r="A240" s="119"/>
      <c r="B240" s="123" t="s">
        <v>172</v>
      </c>
      <c r="C240" s="126">
        <v>1</v>
      </c>
      <c r="D240" s="124" t="s">
        <v>18</v>
      </c>
      <c r="E240" s="124" t="s">
        <v>171</v>
      </c>
      <c r="F240" s="130" t="s">
        <v>100</v>
      </c>
      <c r="G240" s="130" t="s">
        <v>100</v>
      </c>
      <c r="H240" s="128"/>
    </row>
    <row r="241" spans="1:8" ht="15">
      <c r="A241" s="119"/>
      <c r="B241" s="123" t="s">
        <v>173</v>
      </c>
      <c r="C241" s="126">
        <v>8</v>
      </c>
      <c r="D241" s="124" t="s">
        <v>36</v>
      </c>
      <c r="E241" s="124" t="s">
        <v>13</v>
      </c>
      <c r="F241" s="127">
        <v>17500</v>
      </c>
      <c r="G241" s="127">
        <f>C241*F241</f>
        <v>140000</v>
      </c>
      <c r="H241" s="128"/>
    </row>
    <row r="242" spans="1:8" ht="15">
      <c r="A242" s="119"/>
      <c r="B242" s="123"/>
      <c r="C242" s="126"/>
      <c r="D242" s="124"/>
      <c r="E242" s="124"/>
      <c r="F242" s="127"/>
      <c r="G242" s="127"/>
      <c r="H242" s="129"/>
    </row>
    <row r="243" spans="1:8" ht="15">
      <c r="A243" s="119"/>
      <c r="B243" s="123" t="s">
        <v>174</v>
      </c>
      <c r="C243" s="126">
        <v>1</v>
      </c>
      <c r="D243" s="124" t="s">
        <v>18</v>
      </c>
      <c r="E243" s="124" t="s">
        <v>13</v>
      </c>
      <c r="F243" s="127">
        <v>109886825</v>
      </c>
      <c r="G243" s="127">
        <f>C243*F243</f>
        <v>109886825</v>
      </c>
      <c r="H243" s="128"/>
    </row>
    <row r="244" spans="1:8" ht="15">
      <c r="A244" s="119"/>
      <c r="B244" s="123" t="s">
        <v>175</v>
      </c>
      <c r="C244" s="126"/>
      <c r="D244" s="124"/>
      <c r="E244" s="124"/>
      <c r="F244" s="127"/>
      <c r="G244" s="127"/>
      <c r="H244" s="128"/>
    </row>
    <row r="245" spans="1:8" ht="15">
      <c r="A245" s="119"/>
      <c r="B245" s="123" t="s">
        <v>176</v>
      </c>
      <c r="C245" s="126">
        <v>130</v>
      </c>
      <c r="D245" s="124" t="s">
        <v>153</v>
      </c>
      <c r="E245" s="124" t="s">
        <v>13</v>
      </c>
      <c r="F245" s="127">
        <v>203566</v>
      </c>
      <c r="G245" s="127">
        <f>C245*F245</f>
        <v>26463580</v>
      </c>
      <c r="H245" s="129"/>
    </row>
    <row r="246" spans="1:8" ht="15">
      <c r="A246" s="119"/>
      <c r="B246" s="123" t="s">
        <v>177</v>
      </c>
      <c r="C246" s="126">
        <v>12</v>
      </c>
      <c r="D246" s="124" t="s">
        <v>36</v>
      </c>
      <c r="E246" s="124" t="s">
        <v>13</v>
      </c>
      <c r="F246" s="127">
        <v>97514</v>
      </c>
      <c r="G246" s="127">
        <f>C246*F246</f>
        <v>1170168</v>
      </c>
      <c r="H246" s="129"/>
    </row>
    <row r="247" spans="1:8" ht="15.75" thickBot="1">
      <c r="A247" s="131"/>
      <c r="B247" s="132"/>
      <c r="C247" s="133"/>
      <c r="D247" s="134"/>
      <c r="E247" s="134"/>
      <c r="F247" s="135"/>
      <c r="G247" s="135"/>
      <c r="H247" s="136">
        <f>SUM(G218:G247)</f>
        <v>203181600</v>
      </c>
    </row>
    <row r="248" spans="1:8" ht="15">
      <c r="A248" s="119"/>
      <c r="B248" s="123"/>
      <c r="C248" s="124"/>
      <c r="D248" s="124"/>
      <c r="E248" s="124"/>
      <c r="F248" s="127"/>
      <c r="G248" s="127"/>
      <c r="H248" s="128"/>
    </row>
    <row r="249" spans="1:8" ht="15">
      <c r="A249" s="119" t="s">
        <v>15</v>
      </c>
      <c r="B249" s="137" t="s">
        <v>16</v>
      </c>
      <c r="C249" s="138"/>
      <c r="D249" s="124"/>
      <c r="E249" s="124"/>
      <c r="F249" s="139"/>
      <c r="G249" s="140"/>
      <c r="H249" s="141"/>
    </row>
    <row r="250" spans="1:8" ht="15">
      <c r="A250" s="119"/>
      <c r="B250" s="139" t="s">
        <v>151</v>
      </c>
      <c r="C250" s="138"/>
      <c r="D250" s="124"/>
      <c r="E250" s="124"/>
      <c r="F250" s="142"/>
      <c r="G250" s="143"/>
      <c r="H250" s="144"/>
    </row>
    <row r="251" spans="1:8" ht="15">
      <c r="A251" s="119"/>
      <c r="B251" s="139" t="s">
        <v>178</v>
      </c>
      <c r="C251" s="145">
        <v>6</v>
      </c>
      <c r="D251" s="124" t="s">
        <v>153</v>
      </c>
      <c r="E251" s="124" t="s">
        <v>13</v>
      </c>
      <c r="F251" s="142">
        <v>47662.5</v>
      </c>
      <c r="G251" s="143">
        <f t="shared" ref="G251:G256" si="5">C251*F251</f>
        <v>285975</v>
      </c>
      <c r="H251" s="144"/>
    </row>
    <row r="252" spans="1:8" ht="15">
      <c r="A252" s="119"/>
      <c r="B252" s="563" t="s">
        <v>179</v>
      </c>
      <c r="C252" s="146">
        <v>7.5</v>
      </c>
      <c r="D252" s="124" t="s">
        <v>153</v>
      </c>
      <c r="E252" s="124" t="s">
        <v>57</v>
      </c>
      <c r="F252" s="142">
        <v>189231.26</v>
      </c>
      <c r="G252" s="143">
        <f t="shared" si="5"/>
        <v>1419234.4500000002</v>
      </c>
      <c r="H252" s="144"/>
    </row>
    <row r="253" spans="1:8" ht="15">
      <c r="A253" s="119"/>
      <c r="B253" s="563" t="s">
        <v>180</v>
      </c>
      <c r="C253" s="145">
        <v>3</v>
      </c>
      <c r="D253" s="124" t="s">
        <v>153</v>
      </c>
      <c r="E253" s="124" t="s">
        <v>57</v>
      </c>
      <c r="F253" s="142">
        <v>49076.36</v>
      </c>
      <c r="G253" s="143">
        <f t="shared" si="5"/>
        <v>147229.08000000002</v>
      </c>
      <c r="H253" s="144"/>
    </row>
    <row r="254" spans="1:8" ht="15">
      <c r="A254" s="119"/>
      <c r="B254" s="563" t="s">
        <v>181</v>
      </c>
      <c r="C254" s="145">
        <v>1</v>
      </c>
      <c r="D254" s="124" t="s">
        <v>36</v>
      </c>
      <c r="E254" s="124" t="s">
        <v>13</v>
      </c>
      <c r="F254" s="142">
        <v>197250</v>
      </c>
      <c r="G254" s="143">
        <f t="shared" si="5"/>
        <v>197250</v>
      </c>
      <c r="H254" s="144"/>
    </row>
    <row r="255" spans="1:8" ht="15">
      <c r="A255" s="147"/>
      <c r="B255" s="563" t="s">
        <v>182</v>
      </c>
      <c r="C255" s="145">
        <v>1</v>
      </c>
      <c r="D255" s="148" t="s">
        <v>36</v>
      </c>
      <c r="E255" s="124" t="s">
        <v>57</v>
      </c>
      <c r="F255" s="149">
        <v>642444</v>
      </c>
      <c r="G255" s="143">
        <f t="shared" si="5"/>
        <v>642444</v>
      </c>
      <c r="H255" s="150"/>
    </row>
    <row r="256" spans="1:8" ht="15">
      <c r="A256" s="147"/>
      <c r="B256" s="139" t="s">
        <v>183</v>
      </c>
      <c r="C256" s="145">
        <v>1</v>
      </c>
      <c r="D256" s="148" t="s">
        <v>36</v>
      </c>
      <c r="E256" s="124" t="s">
        <v>38</v>
      </c>
      <c r="F256" s="149">
        <v>197250</v>
      </c>
      <c r="G256" s="143">
        <f t="shared" si="5"/>
        <v>197250</v>
      </c>
      <c r="H256" s="150"/>
    </row>
    <row r="257" spans="1:8" ht="15">
      <c r="A257" s="119"/>
      <c r="B257" s="139"/>
      <c r="C257" s="151"/>
      <c r="D257" s="124"/>
      <c r="E257" s="124"/>
      <c r="F257" s="149"/>
      <c r="G257" s="140"/>
      <c r="H257" s="150"/>
    </row>
    <row r="258" spans="1:8" ht="15">
      <c r="A258" s="119"/>
      <c r="B258" s="139" t="s">
        <v>161</v>
      </c>
      <c r="C258" s="152"/>
      <c r="D258" s="148"/>
      <c r="E258" s="124"/>
      <c r="F258" s="149"/>
      <c r="G258" s="140"/>
      <c r="H258" s="141"/>
    </row>
    <row r="259" spans="1:8" ht="15">
      <c r="A259" s="119"/>
      <c r="B259" s="139" t="s">
        <v>184</v>
      </c>
      <c r="C259" s="145">
        <v>3</v>
      </c>
      <c r="D259" s="148" t="s">
        <v>153</v>
      </c>
      <c r="E259" s="124" t="s">
        <v>57</v>
      </c>
      <c r="F259" s="149">
        <v>47662.5</v>
      </c>
      <c r="G259" s="140">
        <f t="shared" ref="G259:G265" si="6">F259*C259</f>
        <v>142987.5</v>
      </c>
      <c r="H259" s="141"/>
    </row>
    <row r="260" spans="1:8" ht="15">
      <c r="A260" s="119"/>
      <c r="B260" s="139" t="s">
        <v>185</v>
      </c>
      <c r="C260" s="145">
        <v>6</v>
      </c>
      <c r="D260" s="148" t="s">
        <v>153</v>
      </c>
      <c r="E260" s="124" t="s">
        <v>57</v>
      </c>
      <c r="F260" s="149">
        <v>189231.26</v>
      </c>
      <c r="G260" s="140">
        <f t="shared" si="6"/>
        <v>1135387.56</v>
      </c>
      <c r="H260" s="141"/>
    </row>
    <row r="261" spans="1:8" ht="15">
      <c r="A261" s="119"/>
      <c r="B261" s="563" t="s">
        <v>180</v>
      </c>
      <c r="C261" s="145">
        <v>6</v>
      </c>
      <c r="D261" s="148" t="s">
        <v>153</v>
      </c>
      <c r="E261" s="124" t="s">
        <v>57</v>
      </c>
      <c r="F261" s="149">
        <v>49076.36</v>
      </c>
      <c r="G261" s="140">
        <f t="shared" si="6"/>
        <v>294458.16000000003</v>
      </c>
      <c r="H261" s="141"/>
    </row>
    <row r="262" spans="1:8" ht="15">
      <c r="A262" s="119"/>
      <c r="B262" s="139" t="s">
        <v>186</v>
      </c>
      <c r="C262" s="145">
        <v>1</v>
      </c>
      <c r="D262" s="148" t="s">
        <v>36</v>
      </c>
      <c r="E262" s="124" t="s">
        <v>38</v>
      </c>
      <c r="F262" s="149">
        <v>197250</v>
      </c>
      <c r="G262" s="140">
        <f t="shared" si="6"/>
        <v>197250</v>
      </c>
      <c r="H262" s="141"/>
    </row>
    <row r="263" spans="1:8" ht="15">
      <c r="A263" s="119"/>
      <c r="B263" s="563" t="s">
        <v>182</v>
      </c>
      <c r="C263" s="145">
        <v>1</v>
      </c>
      <c r="D263" s="148" t="s">
        <v>36</v>
      </c>
      <c r="E263" s="124" t="s">
        <v>57</v>
      </c>
      <c r="F263" s="149">
        <v>642444</v>
      </c>
      <c r="G263" s="140">
        <f t="shared" si="6"/>
        <v>642444</v>
      </c>
      <c r="H263" s="141"/>
    </row>
    <row r="264" spans="1:8" ht="15">
      <c r="A264" s="119"/>
      <c r="B264" s="139" t="s">
        <v>187</v>
      </c>
      <c r="C264" s="145">
        <v>1</v>
      </c>
      <c r="D264" s="148" t="s">
        <v>36</v>
      </c>
      <c r="E264" s="124" t="s">
        <v>38</v>
      </c>
      <c r="F264" s="149">
        <v>642444</v>
      </c>
      <c r="G264" s="140">
        <f t="shared" si="6"/>
        <v>642444</v>
      </c>
      <c r="H264" s="141"/>
    </row>
    <row r="265" spans="1:8" ht="15">
      <c r="A265" s="119"/>
      <c r="B265" s="139" t="s">
        <v>188</v>
      </c>
      <c r="C265" s="145">
        <v>1</v>
      </c>
      <c r="D265" s="148" t="s">
        <v>36</v>
      </c>
      <c r="E265" s="124" t="s">
        <v>38</v>
      </c>
      <c r="F265" s="149">
        <v>197250</v>
      </c>
      <c r="G265" s="140">
        <f t="shared" si="6"/>
        <v>197250</v>
      </c>
      <c r="H265" s="141"/>
    </row>
    <row r="266" spans="1:8" ht="15">
      <c r="A266" s="119"/>
      <c r="B266" s="139"/>
      <c r="C266" s="153"/>
      <c r="D266" s="148"/>
      <c r="E266" s="124"/>
      <c r="F266" s="149"/>
      <c r="G266" s="140"/>
      <c r="H266" s="150"/>
    </row>
    <row r="267" spans="1:8" ht="15">
      <c r="A267" s="119"/>
      <c r="B267" s="139" t="s">
        <v>189</v>
      </c>
      <c r="C267" s="153">
        <v>1</v>
      </c>
      <c r="D267" s="148" t="s">
        <v>18</v>
      </c>
      <c r="E267" s="124" t="s">
        <v>13</v>
      </c>
      <c r="F267" s="149">
        <v>6500000</v>
      </c>
      <c r="G267" s="140">
        <f>F267*C267</f>
        <v>6500000</v>
      </c>
      <c r="H267" s="141"/>
    </row>
    <row r="268" spans="1:8" ht="15">
      <c r="A268" s="119"/>
      <c r="B268" s="139" t="s">
        <v>190</v>
      </c>
      <c r="C268" s="152">
        <v>1.536</v>
      </c>
      <c r="D268" s="148" t="s">
        <v>88</v>
      </c>
      <c r="E268" s="124" t="s">
        <v>191</v>
      </c>
      <c r="F268" s="149">
        <v>29891.09</v>
      </c>
      <c r="G268" s="140">
        <f>F268*C268</f>
        <v>45912.714240000001</v>
      </c>
      <c r="H268" s="141"/>
    </row>
    <row r="269" spans="1:8" ht="15">
      <c r="A269" s="119"/>
      <c r="B269" s="139"/>
      <c r="C269" s="153"/>
      <c r="D269" s="148"/>
      <c r="E269" s="124"/>
      <c r="F269" s="149"/>
      <c r="G269" s="140"/>
      <c r="H269" s="150"/>
    </row>
    <row r="270" spans="1:8" ht="15">
      <c r="A270" s="119"/>
      <c r="B270" s="139" t="s">
        <v>192</v>
      </c>
      <c r="C270" s="153"/>
      <c r="D270" s="148"/>
      <c r="E270" s="124"/>
      <c r="F270" s="149"/>
      <c r="G270" s="140"/>
      <c r="H270" s="150"/>
    </row>
    <row r="271" spans="1:8" ht="15">
      <c r="A271" s="119"/>
      <c r="B271" s="139" t="s">
        <v>193</v>
      </c>
      <c r="C271" s="153">
        <v>2.6459999999999999</v>
      </c>
      <c r="D271" s="148" t="s">
        <v>79</v>
      </c>
      <c r="E271" s="124" t="s">
        <v>194</v>
      </c>
      <c r="F271" s="149">
        <v>1362118.39</v>
      </c>
      <c r="G271" s="140">
        <f>C271*F271</f>
        <v>3604165.2599399998</v>
      </c>
      <c r="H271" s="141"/>
    </row>
    <row r="272" spans="1:8" ht="15">
      <c r="A272" s="119"/>
      <c r="B272" s="139" t="s">
        <v>195</v>
      </c>
      <c r="C272" s="152"/>
      <c r="D272" s="148"/>
      <c r="E272" s="124"/>
      <c r="F272" s="149"/>
      <c r="G272" s="140"/>
      <c r="H272" s="150"/>
    </row>
    <row r="273" spans="1:8" ht="15">
      <c r="A273" s="119"/>
      <c r="B273" s="139" t="s">
        <v>196</v>
      </c>
      <c r="C273" s="154">
        <v>1</v>
      </c>
      <c r="D273" s="148" t="s">
        <v>197</v>
      </c>
      <c r="E273" s="124" t="s">
        <v>13</v>
      </c>
      <c r="F273" s="149">
        <v>450000</v>
      </c>
      <c r="G273" s="140">
        <f>C273*F273</f>
        <v>450000</v>
      </c>
      <c r="H273" s="150"/>
    </row>
    <row r="274" spans="1:8" ht="15">
      <c r="A274" s="119"/>
      <c r="B274" s="139"/>
      <c r="C274" s="152"/>
      <c r="D274" s="148"/>
      <c r="E274" s="124"/>
      <c r="F274" s="149"/>
      <c r="G274" s="140"/>
      <c r="H274" s="150"/>
    </row>
    <row r="275" spans="1:8" ht="15">
      <c r="A275" s="119"/>
      <c r="B275" s="139" t="s">
        <v>198</v>
      </c>
      <c r="C275" s="155">
        <v>1</v>
      </c>
      <c r="D275" s="148" t="s">
        <v>112</v>
      </c>
      <c r="E275" s="124" t="s">
        <v>38</v>
      </c>
      <c r="F275" s="149">
        <v>3000000</v>
      </c>
      <c r="G275" s="140">
        <f>C275*F275</f>
        <v>3000000</v>
      </c>
      <c r="H275" s="150"/>
    </row>
    <row r="276" spans="1:8" ht="15">
      <c r="A276" s="119"/>
      <c r="B276" s="139" t="s">
        <v>199</v>
      </c>
      <c r="C276" s="152"/>
      <c r="D276" s="148"/>
      <c r="E276" s="124"/>
      <c r="F276" s="149"/>
      <c r="G276" s="140"/>
      <c r="H276" s="150"/>
    </row>
    <row r="277" spans="1:8" ht="15">
      <c r="A277" s="119"/>
      <c r="B277" s="139"/>
      <c r="C277" s="152"/>
      <c r="D277" s="148"/>
      <c r="E277" s="124"/>
      <c r="F277" s="149"/>
      <c r="G277" s="140"/>
      <c r="H277" s="150"/>
    </row>
    <row r="278" spans="1:8" ht="15">
      <c r="A278" s="119"/>
      <c r="B278" s="139" t="s">
        <v>200</v>
      </c>
      <c r="C278" s="152"/>
      <c r="D278" s="148"/>
      <c r="E278" s="124"/>
      <c r="F278" s="149"/>
      <c r="G278" s="140"/>
      <c r="H278" s="150"/>
    </row>
    <row r="279" spans="1:8" ht="15">
      <c r="A279" s="119"/>
      <c r="B279" s="139" t="s">
        <v>201</v>
      </c>
      <c r="C279" s="155">
        <v>1</v>
      </c>
      <c r="D279" s="148" t="s">
        <v>18</v>
      </c>
      <c r="E279" s="124" t="s">
        <v>38</v>
      </c>
      <c r="F279" s="149">
        <v>2500000</v>
      </c>
      <c r="G279" s="140">
        <f>C279*F279</f>
        <v>2500000</v>
      </c>
      <c r="H279" s="150"/>
    </row>
    <row r="280" spans="1:8" ht="15">
      <c r="A280" s="119"/>
      <c r="B280" s="139"/>
      <c r="C280" s="152"/>
      <c r="D280" s="148"/>
      <c r="E280" s="124"/>
      <c r="F280" s="149"/>
      <c r="G280" s="140"/>
      <c r="H280" s="150"/>
    </row>
    <row r="281" spans="1:8" ht="15">
      <c r="A281" s="119"/>
      <c r="B281" s="139" t="s">
        <v>202</v>
      </c>
      <c r="C281" s="152"/>
      <c r="D281" s="148"/>
      <c r="E281" s="124"/>
      <c r="F281" s="149"/>
      <c r="G281" s="140"/>
      <c r="H281" s="150"/>
    </row>
    <row r="282" spans="1:8" ht="15">
      <c r="A282" s="119"/>
      <c r="B282" s="139" t="s">
        <v>193</v>
      </c>
      <c r="C282" s="152">
        <v>0.61699999999999999</v>
      </c>
      <c r="D282" s="148" t="s">
        <v>79</v>
      </c>
      <c r="E282" s="124" t="s">
        <v>194</v>
      </c>
      <c r="F282" s="149">
        <v>1362118.39</v>
      </c>
      <c r="G282" s="140">
        <f>C282*F282</f>
        <v>840427.04662999988</v>
      </c>
      <c r="H282" s="150"/>
    </row>
    <row r="283" spans="1:8" ht="15">
      <c r="A283" s="119"/>
      <c r="B283" s="139" t="s">
        <v>203</v>
      </c>
      <c r="C283" s="152"/>
      <c r="D283" s="148"/>
      <c r="E283" s="124"/>
      <c r="F283" s="149"/>
      <c r="G283" s="140"/>
      <c r="H283" s="150"/>
    </row>
    <row r="284" spans="1:8" ht="15">
      <c r="A284" s="119"/>
      <c r="B284" s="139" t="s">
        <v>204</v>
      </c>
      <c r="C284" s="155">
        <v>1</v>
      </c>
      <c r="D284" s="148" t="s">
        <v>197</v>
      </c>
      <c r="E284" s="124" t="s">
        <v>13</v>
      </c>
      <c r="F284" s="149">
        <v>250000</v>
      </c>
      <c r="G284" s="140">
        <f>C284*F284</f>
        <v>250000</v>
      </c>
      <c r="H284" s="150"/>
    </row>
    <row r="285" spans="1:8" ht="15">
      <c r="A285" s="147"/>
      <c r="B285" s="139"/>
      <c r="C285" s="151"/>
      <c r="D285" s="148"/>
      <c r="E285" s="124"/>
      <c r="F285" s="149"/>
      <c r="G285" s="140"/>
      <c r="H285" s="150"/>
    </row>
    <row r="286" spans="1:8" ht="15.75" thickBot="1">
      <c r="A286" s="147"/>
      <c r="B286" s="139"/>
      <c r="C286" s="151"/>
      <c r="D286" s="124"/>
      <c r="E286" s="124"/>
      <c r="F286" s="149"/>
      <c r="G286" s="140"/>
      <c r="H286" s="141"/>
    </row>
    <row r="287" spans="1:8" ht="15">
      <c r="A287" s="156"/>
      <c r="B287" s="157"/>
      <c r="C287" s="158"/>
      <c r="D287" s="159"/>
      <c r="E287" s="159"/>
      <c r="F287" s="159" t="s">
        <v>205</v>
      </c>
      <c r="G287" s="160">
        <f>SUM(G248:G285)</f>
        <v>23332108.770809997</v>
      </c>
      <c r="H287" s="161">
        <f>SUM(G287:G288)</f>
        <v>25665319.647890996</v>
      </c>
    </row>
    <row r="288" spans="1:8" ht="15.75" thickBot="1">
      <c r="A288" s="162"/>
      <c r="B288" s="163"/>
      <c r="C288" s="164"/>
      <c r="D288" s="164"/>
      <c r="E288" s="165"/>
      <c r="F288" s="166" t="s">
        <v>22</v>
      </c>
      <c r="G288" s="167">
        <f>G287*10%</f>
        <v>2333210.8770809998</v>
      </c>
      <c r="H288" s="168"/>
    </row>
    <row r="289" spans="1:8" ht="15">
      <c r="A289" s="169" t="s">
        <v>23</v>
      </c>
      <c r="B289" s="170"/>
      <c r="C289" s="170"/>
      <c r="D289" s="170"/>
      <c r="E289" s="170"/>
      <c r="F289" s="171" t="s">
        <v>24</v>
      </c>
      <c r="G289" s="172"/>
      <c r="H289" s="161">
        <f>H247+H287</f>
        <v>228846919.64789099</v>
      </c>
    </row>
    <row r="290" spans="1:8" ht="15.75" thickBot="1">
      <c r="A290" s="173"/>
      <c r="B290" s="174" t="s">
        <v>206</v>
      </c>
      <c r="C290" s="175"/>
      <c r="D290" s="175"/>
      <c r="E290" s="175"/>
      <c r="F290" s="176" t="s">
        <v>26</v>
      </c>
      <c r="G290" s="177"/>
      <c r="H290" s="178">
        <f>ROUND(H289,-2)</f>
        <v>228846900</v>
      </c>
    </row>
    <row r="291" spans="1:8" ht="15">
      <c r="A291" s="179"/>
      <c r="B291" s="179"/>
      <c r="C291" s="179"/>
      <c r="D291" s="179"/>
      <c r="E291" s="179"/>
      <c r="F291" s="179"/>
      <c r="G291" s="179"/>
      <c r="H291" s="180"/>
    </row>
    <row r="292" spans="1:8" ht="15">
      <c r="A292" s="181"/>
      <c r="B292" s="181"/>
      <c r="C292" s="181"/>
      <c r="D292" s="181"/>
      <c r="E292" s="181"/>
      <c r="F292" s="181"/>
      <c r="G292" s="752" t="s">
        <v>207</v>
      </c>
      <c r="H292" s="752"/>
    </row>
    <row r="293" spans="1:8" ht="15">
      <c r="A293" s="752" t="s">
        <v>208</v>
      </c>
      <c r="B293" s="752"/>
      <c r="C293" s="752" t="s">
        <v>28</v>
      </c>
      <c r="D293" s="752"/>
      <c r="E293" s="752"/>
      <c r="F293" s="181"/>
      <c r="G293" s="752" t="s">
        <v>29</v>
      </c>
      <c r="H293" s="752"/>
    </row>
    <row r="294" spans="1:8" ht="15">
      <c r="A294" s="181"/>
      <c r="B294" s="181"/>
      <c r="C294" s="181"/>
      <c r="D294" s="181"/>
      <c r="E294" s="181"/>
      <c r="F294" s="181"/>
      <c r="G294" s="181"/>
      <c r="H294" s="181"/>
    </row>
    <row r="295" spans="1:8" ht="15">
      <c r="A295" s="181"/>
      <c r="B295" s="181"/>
      <c r="C295" s="181"/>
      <c r="D295" s="181"/>
      <c r="E295" s="181"/>
      <c r="F295" s="181"/>
      <c r="G295" s="181"/>
      <c r="H295" s="181"/>
    </row>
    <row r="296" spans="1:8" ht="15">
      <c r="A296" s="181"/>
      <c r="B296" s="181"/>
      <c r="C296" s="181"/>
      <c r="D296" s="181"/>
      <c r="E296" s="181"/>
      <c r="F296" s="181"/>
      <c r="G296" s="181"/>
      <c r="H296" s="181"/>
    </row>
    <row r="297" spans="1:8" ht="15">
      <c r="A297" s="753" t="s">
        <v>30</v>
      </c>
      <c r="B297" s="753"/>
      <c r="C297" s="753" t="s">
        <v>31</v>
      </c>
      <c r="D297" s="753"/>
      <c r="E297" s="753"/>
      <c r="F297" s="181"/>
      <c r="G297" s="753" t="s">
        <v>32</v>
      </c>
      <c r="H297" s="753"/>
    </row>
    <row r="298" spans="1:8" ht="15">
      <c r="A298" s="752" t="s">
        <v>33</v>
      </c>
      <c r="B298" s="752"/>
      <c r="C298" s="752" t="s">
        <v>34</v>
      </c>
      <c r="D298" s="752"/>
      <c r="E298" s="752"/>
      <c r="F298" s="181"/>
      <c r="G298" s="752" t="s">
        <v>35</v>
      </c>
      <c r="H298" s="752"/>
    </row>
    <row r="299" spans="1:8" ht="12" customHeight="1">
      <c r="A299" s="5"/>
      <c r="B299" s="5"/>
      <c r="C299" s="5"/>
      <c r="D299" s="5"/>
      <c r="E299" s="5"/>
      <c r="F299" s="6"/>
      <c r="G299" s="5"/>
      <c r="H299" s="5"/>
    </row>
    <row r="302" spans="1:8">
      <c r="A302" s="2"/>
      <c r="B302" s="2"/>
      <c r="C302" s="2"/>
      <c r="D302" s="2"/>
      <c r="E302" s="2"/>
      <c r="F302" s="2"/>
      <c r="G302" s="2"/>
      <c r="H302" s="2"/>
    </row>
    <row r="303" spans="1:8">
      <c r="A303" s="2"/>
      <c r="B303" s="2"/>
      <c r="C303" s="2"/>
      <c r="D303" s="2"/>
      <c r="E303" s="2"/>
      <c r="F303" s="2"/>
      <c r="G303" s="2"/>
      <c r="H303" s="2"/>
    </row>
    <row r="304" spans="1:8">
      <c r="A304" s="2"/>
      <c r="B304" s="2"/>
      <c r="C304" s="2"/>
      <c r="D304" s="2"/>
      <c r="E304" s="2"/>
      <c r="F304" s="2"/>
      <c r="G304" s="2"/>
      <c r="H304" s="2"/>
    </row>
    <row r="305" spans="1:8" ht="15">
      <c r="A305" s="719" t="s">
        <v>209</v>
      </c>
      <c r="B305" s="719"/>
      <c r="C305" s="719"/>
      <c r="D305" s="719"/>
      <c r="E305" s="719"/>
      <c r="F305" s="719"/>
      <c r="G305" s="719"/>
      <c r="H305" s="719"/>
    </row>
    <row r="306" spans="1:8" ht="15">
      <c r="A306" s="719" t="s">
        <v>210</v>
      </c>
      <c r="B306" s="719"/>
      <c r="C306" s="719"/>
      <c r="D306" s="719"/>
      <c r="E306" s="719"/>
      <c r="F306" s="719"/>
      <c r="G306" s="719"/>
      <c r="H306" s="719"/>
    </row>
    <row r="307" spans="1:8" ht="12.75">
      <c r="A307" s="720" t="s">
        <v>211</v>
      </c>
      <c r="B307" s="720"/>
      <c r="C307" s="720"/>
      <c r="D307" s="720"/>
      <c r="E307" s="720"/>
      <c r="F307" s="720"/>
      <c r="G307" s="720"/>
      <c r="H307" s="720"/>
    </row>
    <row r="308" spans="1:8">
      <c r="A308" s="7"/>
      <c r="B308" s="7"/>
      <c r="C308" s="7"/>
      <c r="D308" s="7"/>
      <c r="E308" s="7"/>
      <c r="F308" s="7"/>
      <c r="G308" s="7"/>
      <c r="H308" s="7"/>
    </row>
    <row r="309" spans="1:8" ht="12.75" thickBot="1">
      <c r="A309" s="7"/>
      <c r="B309" s="7"/>
      <c r="C309" s="7"/>
      <c r="D309" s="7"/>
      <c r="E309" s="7"/>
      <c r="F309" s="7"/>
      <c r="G309" s="7"/>
      <c r="H309" s="7"/>
    </row>
    <row r="310" spans="1:8">
      <c r="A310" s="721" t="s">
        <v>0</v>
      </c>
      <c r="B310" s="723" t="s">
        <v>1</v>
      </c>
      <c r="C310" s="723" t="s">
        <v>2</v>
      </c>
      <c r="D310" s="723" t="s">
        <v>3</v>
      </c>
      <c r="E310" s="723" t="s">
        <v>4</v>
      </c>
      <c r="F310" s="58" t="s">
        <v>5</v>
      </c>
      <c r="G310" s="58" t="s">
        <v>6</v>
      </c>
      <c r="H310" s="59" t="s">
        <v>7</v>
      </c>
    </row>
    <row r="311" spans="1:8">
      <c r="A311" s="722"/>
      <c r="B311" s="724"/>
      <c r="C311" s="724"/>
      <c r="D311" s="724"/>
      <c r="E311" s="724"/>
      <c r="F311" s="60" t="s">
        <v>8</v>
      </c>
      <c r="G311" s="60" t="s">
        <v>8</v>
      </c>
      <c r="H311" s="61" t="s">
        <v>8</v>
      </c>
    </row>
    <row r="312" spans="1:8">
      <c r="A312" s="182" t="s">
        <v>9</v>
      </c>
      <c r="B312" s="183" t="s">
        <v>16</v>
      </c>
      <c r="C312" s="184"/>
      <c r="D312" s="185"/>
      <c r="E312" s="185"/>
      <c r="F312" s="186"/>
      <c r="G312" s="187"/>
      <c r="H312" s="188"/>
    </row>
    <row r="313" spans="1:8">
      <c r="A313" s="182"/>
      <c r="B313" s="186" t="s">
        <v>212</v>
      </c>
      <c r="C313" s="184"/>
      <c r="D313" s="185"/>
      <c r="E313" s="185"/>
      <c r="F313" s="189"/>
      <c r="G313" s="190"/>
      <c r="H313" s="191"/>
    </row>
    <row r="314" spans="1:8">
      <c r="A314" s="182"/>
      <c r="B314" s="186" t="s">
        <v>213</v>
      </c>
      <c r="C314" s="184"/>
      <c r="D314" s="185"/>
      <c r="E314" s="185"/>
      <c r="F314" s="189"/>
      <c r="G314" s="190"/>
      <c r="H314" s="191"/>
    </row>
    <row r="315" spans="1:8">
      <c r="A315" s="182"/>
      <c r="B315" s="564" t="s">
        <v>214</v>
      </c>
      <c r="C315" s="184">
        <v>2</v>
      </c>
      <c r="D315" s="185" t="s">
        <v>12</v>
      </c>
      <c r="E315" s="185" t="s">
        <v>13</v>
      </c>
      <c r="F315" s="189">
        <v>376320</v>
      </c>
      <c r="G315" s="190">
        <f>C315*F315</f>
        <v>752640</v>
      </c>
      <c r="H315" s="191"/>
    </row>
    <row r="316" spans="1:8">
      <c r="A316" s="182"/>
      <c r="B316" s="564" t="s">
        <v>215</v>
      </c>
      <c r="C316" s="184">
        <v>2</v>
      </c>
      <c r="D316" s="185" t="s">
        <v>12</v>
      </c>
      <c r="E316" s="185" t="s">
        <v>13</v>
      </c>
      <c r="F316" s="189">
        <v>865140</v>
      </c>
      <c r="G316" s="190">
        <f>C316*F316</f>
        <v>1730280</v>
      </c>
      <c r="H316" s="191"/>
    </row>
    <row r="317" spans="1:8">
      <c r="A317" s="182"/>
      <c r="B317" s="564" t="s">
        <v>216</v>
      </c>
      <c r="C317" s="184">
        <v>2</v>
      </c>
      <c r="D317" s="185" t="s">
        <v>12</v>
      </c>
      <c r="E317" s="185" t="s">
        <v>13</v>
      </c>
      <c r="F317" s="189">
        <v>865140</v>
      </c>
      <c r="G317" s="190">
        <f>C317*F317</f>
        <v>1730280</v>
      </c>
      <c r="H317" s="191"/>
    </row>
    <row r="318" spans="1:8">
      <c r="A318" s="192"/>
      <c r="B318" s="564" t="s">
        <v>217</v>
      </c>
      <c r="C318" s="193"/>
      <c r="D318" s="194"/>
      <c r="E318" s="185"/>
      <c r="F318" s="195"/>
      <c r="G318" s="187"/>
      <c r="H318" s="196"/>
    </row>
    <row r="319" spans="1:8">
      <c r="A319" s="192"/>
      <c r="B319" s="186" t="s">
        <v>218</v>
      </c>
      <c r="C319" s="88">
        <v>0.78500000000000003</v>
      </c>
      <c r="D319" s="194" t="s">
        <v>219</v>
      </c>
      <c r="E319" s="185" t="s">
        <v>57</v>
      </c>
      <c r="F319" s="195">
        <v>49076.36</v>
      </c>
      <c r="G319" s="190">
        <f>C319*F319</f>
        <v>38524.942600000002</v>
      </c>
      <c r="H319" s="196"/>
    </row>
    <row r="320" spans="1:8">
      <c r="A320" s="182"/>
      <c r="B320" s="564" t="s">
        <v>220</v>
      </c>
      <c r="C320" s="193"/>
      <c r="D320" s="185"/>
      <c r="E320" s="185"/>
      <c r="F320" s="195"/>
      <c r="G320" s="187"/>
      <c r="H320" s="188"/>
    </row>
    <row r="321" spans="1:8">
      <c r="A321" s="182"/>
      <c r="B321" s="186" t="s">
        <v>218</v>
      </c>
      <c r="C321" s="88">
        <v>0.78500000000000003</v>
      </c>
      <c r="D321" s="194" t="s">
        <v>219</v>
      </c>
      <c r="E321" s="185" t="s">
        <v>57</v>
      </c>
      <c r="F321" s="195">
        <v>185147.93</v>
      </c>
      <c r="G321" s="187">
        <f>F321*C321</f>
        <v>145341.12505</v>
      </c>
      <c r="H321" s="196">
        <f>SUM(G315:G321)</f>
        <v>4397066.0676499996</v>
      </c>
    </row>
    <row r="322" spans="1:8">
      <c r="A322" s="182"/>
      <c r="B322" s="186"/>
      <c r="C322" s="88"/>
      <c r="D322" s="194"/>
      <c r="E322" s="185"/>
      <c r="F322" s="195"/>
      <c r="G322" s="187"/>
      <c r="H322" s="188"/>
    </row>
    <row r="323" spans="1:8">
      <c r="A323" s="182"/>
      <c r="B323" s="186" t="s">
        <v>221</v>
      </c>
      <c r="C323" s="88"/>
      <c r="D323" s="194"/>
      <c r="E323" s="185"/>
      <c r="F323" s="195"/>
      <c r="G323" s="187"/>
      <c r="H323" s="188"/>
    </row>
    <row r="324" spans="1:8">
      <c r="A324" s="182"/>
      <c r="B324" s="186" t="s">
        <v>222</v>
      </c>
      <c r="C324" s="88"/>
      <c r="D324" s="194"/>
      <c r="E324" s="185"/>
      <c r="F324" s="195"/>
      <c r="G324" s="187"/>
      <c r="H324" s="188"/>
    </row>
    <row r="325" spans="1:8">
      <c r="A325" s="182"/>
      <c r="B325" s="564" t="s">
        <v>223</v>
      </c>
      <c r="C325" s="197">
        <v>1</v>
      </c>
      <c r="D325" s="194" t="s">
        <v>12</v>
      </c>
      <c r="E325" s="185" t="s">
        <v>13</v>
      </c>
      <c r="F325" s="195">
        <v>1927332</v>
      </c>
      <c r="G325" s="187">
        <f>F325*C325</f>
        <v>1927332</v>
      </c>
      <c r="H325" s="188"/>
    </row>
    <row r="326" spans="1:8">
      <c r="A326" s="182"/>
      <c r="B326" s="186"/>
      <c r="C326" s="197"/>
      <c r="D326" s="194"/>
      <c r="E326" s="185"/>
      <c r="F326" s="195"/>
      <c r="G326" s="187"/>
      <c r="H326" s="188"/>
    </row>
    <row r="327" spans="1:8">
      <c r="A327" s="182"/>
      <c r="B327" s="186" t="s">
        <v>224</v>
      </c>
      <c r="C327" s="197">
        <v>1</v>
      </c>
      <c r="D327" s="194" t="s">
        <v>112</v>
      </c>
      <c r="E327" s="185" t="s">
        <v>13</v>
      </c>
      <c r="F327" s="195">
        <v>3500000</v>
      </c>
      <c r="G327" s="187">
        <f>F327*C327</f>
        <v>3500000</v>
      </c>
      <c r="H327" s="188"/>
    </row>
    <row r="328" spans="1:8">
      <c r="A328" s="182"/>
      <c r="B328" s="186" t="s">
        <v>225</v>
      </c>
      <c r="C328" s="197"/>
      <c r="D328" s="194"/>
      <c r="E328" s="185"/>
      <c r="F328" s="195"/>
      <c r="G328" s="187"/>
      <c r="H328" s="188"/>
    </row>
    <row r="329" spans="1:8">
      <c r="A329" s="182"/>
      <c r="B329" s="186" t="s">
        <v>226</v>
      </c>
      <c r="C329" s="197"/>
      <c r="D329" s="194"/>
      <c r="E329" s="185"/>
      <c r="F329" s="195"/>
      <c r="G329" s="187"/>
      <c r="H329" s="188"/>
    </row>
    <row r="330" spans="1:8">
      <c r="A330" s="182"/>
      <c r="B330" s="186" t="s">
        <v>227</v>
      </c>
      <c r="C330" s="197"/>
      <c r="D330" s="194"/>
      <c r="E330" s="185"/>
      <c r="F330" s="195"/>
      <c r="G330" s="187"/>
      <c r="H330" s="196">
        <f>SUM(G325:G327)</f>
        <v>5427332</v>
      </c>
    </row>
    <row r="331" spans="1:8">
      <c r="A331" s="182"/>
      <c r="B331" s="186"/>
      <c r="C331" s="88"/>
      <c r="D331" s="194"/>
      <c r="E331" s="185"/>
      <c r="F331" s="195"/>
      <c r="G331" s="187"/>
      <c r="H331" s="188"/>
    </row>
    <row r="332" spans="1:8">
      <c r="A332" s="182"/>
      <c r="B332" s="186" t="s">
        <v>228</v>
      </c>
      <c r="C332" s="197">
        <v>1</v>
      </c>
      <c r="D332" s="194" t="s">
        <v>49</v>
      </c>
      <c r="E332" s="185" t="s">
        <v>38</v>
      </c>
      <c r="F332" s="195">
        <v>450000</v>
      </c>
      <c r="G332" s="187">
        <f>F332*C332</f>
        <v>450000</v>
      </c>
      <c r="H332" s="196">
        <f>SUM(G332)</f>
        <v>450000</v>
      </c>
    </row>
    <row r="333" spans="1:8">
      <c r="A333" s="182"/>
      <c r="B333" s="186" t="s">
        <v>229</v>
      </c>
      <c r="C333" s="88"/>
      <c r="D333" s="194"/>
      <c r="E333" s="185"/>
      <c r="F333" s="195"/>
      <c r="G333" s="187"/>
      <c r="H333" s="188"/>
    </row>
    <row r="334" spans="1:8">
      <c r="A334" s="182"/>
      <c r="B334" s="186"/>
      <c r="C334" s="88"/>
      <c r="D334" s="194"/>
      <c r="E334" s="185"/>
      <c r="F334" s="195"/>
      <c r="G334" s="187"/>
      <c r="H334" s="188"/>
    </row>
    <row r="335" spans="1:8">
      <c r="A335" s="192"/>
      <c r="B335" s="186"/>
      <c r="C335" s="193"/>
      <c r="D335" s="194"/>
      <c r="E335" s="185"/>
      <c r="F335" s="195"/>
      <c r="G335" s="187"/>
      <c r="H335" s="188"/>
    </row>
    <row r="336" spans="1:8" ht="12.75" thickBot="1">
      <c r="A336" s="192"/>
      <c r="B336" s="186"/>
      <c r="C336" s="193"/>
      <c r="D336" s="185"/>
      <c r="E336" s="185"/>
      <c r="F336" s="195"/>
      <c r="G336" s="187"/>
      <c r="H336" s="188"/>
    </row>
    <row r="337" spans="1:8">
      <c r="A337" s="90"/>
      <c r="B337" s="91"/>
      <c r="C337" s="92"/>
      <c r="D337" s="93"/>
      <c r="E337" s="93"/>
      <c r="F337" s="93" t="s">
        <v>21</v>
      </c>
      <c r="G337" s="94">
        <f>SUM(G313:G335)</f>
        <v>10274398.06765</v>
      </c>
      <c r="H337" s="95">
        <f>SUM(G337:G338)</f>
        <v>11301837.874414999</v>
      </c>
    </row>
    <row r="338" spans="1:8" ht="13.5" thickBot="1">
      <c r="A338" s="96"/>
      <c r="B338" s="97"/>
      <c r="C338" s="98"/>
      <c r="D338" s="98"/>
      <c r="E338" s="99"/>
      <c r="F338" s="100" t="s">
        <v>22</v>
      </c>
      <c r="G338" s="101">
        <f>G337/10</f>
        <v>1027439.806765</v>
      </c>
      <c r="H338" s="198"/>
    </row>
    <row r="339" spans="1:8">
      <c r="A339" s="103" t="s">
        <v>23</v>
      </c>
      <c r="B339" s="104"/>
      <c r="C339" s="104"/>
      <c r="D339" s="104"/>
      <c r="E339" s="104"/>
      <c r="F339" s="199"/>
      <c r="G339" s="106" t="s">
        <v>24</v>
      </c>
      <c r="H339" s="95">
        <f>H337</f>
        <v>11301837.874414999</v>
      </c>
    </row>
    <row r="340" spans="1:8" ht="12.75" thickBot="1">
      <c r="A340" s="107"/>
      <c r="B340" s="109" t="s">
        <v>230</v>
      </c>
      <c r="C340" s="109"/>
      <c r="D340" s="109"/>
      <c r="E340" s="109"/>
      <c r="F340" s="200"/>
      <c r="G340" s="111" t="s">
        <v>26</v>
      </c>
      <c r="H340" s="112">
        <f>ROUND(H339,-2)</f>
        <v>11301800</v>
      </c>
    </row>
    <row r="341" spans="1:8">
      <c r="A341" s="113"/>
      <c r="B341" s="113"/>
      <c r="C341" s="113"/>
      <c r="D341" s="113"/>
      <c r="E341" s="113"/>
      <c r="F341" s="113"/>
      <c r="G341" s="113"/>
      <c r="H341" s="114"/>
    </row>
    <row r="342" spans="1:8">
      <c r="A342" s="113"/>
      <c r="B342" s="113"/>
      <c r="C342" s="113"/>
      <c r="D342" s="113"/>
      <c r="E342" s="113"/>
      <c r="F342" s="113"/>
      <c r="G342" s="113"/>
      <c r="H342" s="114"/>
    </row>
    <row r="343" spans="1:8">
      <c r="A343" s="6"/>
      <c r="B343" s="6"/>
      <c r="C343" s="6"/>
      <c r="D343" s="6"/>
      <c r="E343" s="6"/>
      <c r="F343" s="6"/>
      <c r="G343" s="718" t="s">
        <v>231</v>
      </c>
      <c r="H343" s="718"/>
    </row>
    <row r="344" spans="1:8">
      <c r="A344" s="718" t="s">
        <v>208</v>
      </c>
      <c r="B344" s="718"/>
      <c r="C344" s="718" t="s">
        <v>28</v>
      </c>
      <c r="D344" s="718"/>
      <c r="E344" s="718"/>
      <c r="F344" s="6"/>
      <c r="G344" s="718" t="s">
        <v>29</v>
      </c>
      <c r="H344" s="718"/>
    </row>
    <row r="345" spans="1:8">
      <c r="A345" s="6"/>
      <c r="B345" s="6"/>
      <c r="C345" s="6"/>
      <c r="D345" s="6"/>
      <c r="E345" s="6"/>
      <c r="F345" s="6"/>
      <c r="G345" s="6"/>
      <c r="H345" s="6"/>
    </row>
    <row r="346" spans="1:8">
      <c r="A346" s="6"/>
      <c r="B346" s="6"/>
      <c r="C346" s="6"/>
      <c r="D346" s="6"/>
      <c r="E346" s="6"/>
      <c r="F346" s="6"/>
      <c r="G346" s="6"/>
      <c r="H346" s="6"/>
    </row>
    <row r="347" spans="1:8">
      <c r="A347" s="6"/>
      <c r="B347" s="6"/>
      <c r="C347" s="6"/>
      <c r="D347" s="6"/>
      <c r="E347" s="6"/>
      <c r="F347" s="6"/>
      <c r="G347" s="6"/>
      <c r="H347" s="6"/>
    </row>
    <row r="348" spans="1:8">
      <c r="A348" s="717" t="s">
        <v>30</v>
      </c>
      <c r="B348" s="717"/>
      <c r="C348" s="717" t="s">
        <v>31</v>
      </c>
      <c r="D348" s="717"/>
      <c r="E348" s="717"/>
      <c r="F348" s="6"/>
      <c r="G348" s="717" t="s">
        <v>32</v>
      </c>
      <c r="H348" s="717"/>
    </row>
    <row r="349" spans="1:8">
      <c r="A349" s="718" t="s">
        <v>33</v>
      </c>
      <c r="B349" s="718"/>
      <c r="C349" s="718" t="s">
        <v>34</v>
      </c>
      <c r="D349" s="718"/>
      <c r="E349" s="718"/>
      <c r="F349" s="6"/>
      <c r="G349" s="718" t="s">
        <v>35</v>
      </c>
      <c r="H349" s="718"/>
    </row>
    <row r="350" spans="1:8">
      <c r="A350" s="5"/>
      <c r="B350" s="5"/>
      <c r="C350" s="5"/>
      <c r="D350" s="5"/>
      <c r="E350" s="5"/>
      <c r="F350" s="6"/>
      <c r="G350" s="5"/>
      <c r="H350" s="5"/>
    </row>
    <row r="351" spans="1:8">
      <c r="A351" s="5"/>
      <c r="B351" s="5"/>
      <c r="C351" s="5"/>
      <c r="D351" s="5"/>
      <c r="E351" s="5"/>
      <c r="F351" s="6"/>
      <c r="G351" s="5"/>
      <c r="H351" s="5"/>
    </row>
    <row r="352" spans="1:8">
      <c r="A352" s="5"/>
      <c r="B352" s="5"/>
      <c r="C352" s="5"/>
      <c r="D352" s="5"/>
      <c r="E352" s="5"/>
      <c r="F352" s="6"/>
      <c r="G352" s="5"/>
      <c r="H352" s="5"/>
    </row>
    <row r="353" spans="1:8">
      <c r="A353" s="5"/>
      <c r="B353" s="5"/>
      <c r="C353" s="5"/>
      <c r="D353" s="5"/>
      <c r="E353" s="5"/>
      <c r="F353" s="6"/>
      <c r="G353" s="5"/>
      <c r="H353" s="5"/>
    </row>
    <row r="354" spans="1:8">
      <c r="A354" s="5"/>
      <c r="B354" s="5"/>
      <c r="C354" s="5"/>
      <c r="D354" s="5"/>
      <c r="E354" s="5"/>
      <c r="F354" s="6"/>
      <c r="G354" s="5"/>
      <c r="H354" s="5"/>
    </row>
    <row r="355" spans="1:8">
      <c r="A355" s="5"/>
      <c r="B355" s="5"/>
      <c r="C355" s="5"/>
      <c r="D355" s="5"/>
      <c r="E355" s="5"/>
      <c r="F355" s="6"/>
      <c r="G355" s="5"/>
      <c r="H355" s="5"/>
    </row>
    <row r="356" spans="1:8">
      <c r="A356" s="5"/>
      <c r="B356" s="5"/>
      <c r="C356" s="5"/>
      <c r="D356" s="5"/>
      <c r="E356" s="5"/>
      <c r="F356" s="6"/>
      <c r="G356" s="5"/>
      <c r="H356" s="5"/>
    </row>
    <row r="357" spans="1:8">
      <c r="A357" s="2"/>
      <c r="B357" s="2"/>
      <c r="C357" s="2"/>
      <c r="D357" s="2"/>
      <c r="E357" s="2"/>
      <c r="F357" s="2"/>
      <c r="G357" s="2"/>
      <c r="H357" s="2"/>
    </row>
    <row r="358" spans="1:8">
      <c r="A358" s="2"/>
      <c r="B358" s="2"/>
      <c r="C358" s="2"/>
      <c r="D358" s="2"/>
      <c r="E358" s="2"/>
      <c r="F358" s="2"/>
      <c r="G358" s="2"/>
      <c r="H358" s="2"/>
    </row>
    <row r="359" spans="1:8" ht="15">
      <c r="A359" s="719" t="s">
        <v>209</v>
      </c>
      <c r="B359" s="719"/>
      <c r="C359" s="719"/>
      <c r="D359" s="719"/>
      <c r="E359" s="719"/>
      <c r="F359" s="719"/>
      <c r="G359" s="719"/>
      <c r="H359" s="719"/>
    </row>
    <row r="360" spans="1:8" ht="15">
      <c r="A360" s="719" t="s">
        <v>232</v>
      </c>
      <c r="B360" s="719"/>
      <c r="C360" s="719"/>
      <c r="D360" s="719"/>
      <c r="E360" s="719"/>
      <c r="F360" s="719"/>
      <c r="G360" s="719"/>
      <c r="H360" s="719"/>
    </row>
    <row r="361" spans="1:8" ht="12.75">
      <c r="A361" s="720" t="s">
        <v>233</v>
      </c>
      <c r="B361" s="720"/>
      <c r="C361" s="720"/>
      <c r="D361" s="720"/>
      <c r="E361" s="720"/>
      <c r="F361" s="720"/>
      <c r="G361" s="720"/>
      <c r="H361" s="720"/>
    </row>
    <row r="362" spans="1:8">
      <c r="A362" s="7"/>
      <c r="B362" s="7"/>
      <c r="C362" s="7"/>
      <c r="D362" s="7"/>
      <c r="E362" s="7"/>
      <c r="F362" s="7"/>
      <c r="G362" s="7"/>
      <c r="H362" s="7"/>
    </row>
    <row r="363" spans="1:8" ht="12.75" thickBot="1">
      <c r="A363" s="7"/>
      <c r="B363" s="7"/>
      <c r="C363" s="7"/>
      <c r="D363" s="7"/>
      <c r="E363" s="7"/>
      <c r="F363" s="7"/>
      <c r="G363" s="7"/>
      <c r="H363" s="7"/>
    </row>
    <row r="364" spans="1:8">
      <c r="A364" s="721" t="s">
        <v>0</v>
      </c>
      <c r="B364" s="723" t="s">
        <v>1</v>
      </c>
      <c r="C364" s="723" t="s">
        <v>2</v>
      </c>
      <c r="D364" s="723" t="s">
        <v>3</v>
      </c>
      <c r="E364" s="723" t="s">
        <v>4</v>
      </c>
      <c r="F364" s="58" t="s">
        <v>5</v>
      </c>
      <c r="G364" s="58" t="s">
        <v>6</v>
      </c>
      <c r="H364" s="59" t="s">
        <v>7</v>
      </c>
    </row>
    <row r="365" spans="1:8">
      <c r="A365" s="722"/>
      <c r="B365" s="724"/>
      <c r="C365" s="724"/>
      <c r="D365" s="724"/>
      <c r="E365" s="724"/>
      <c r="F365" s="60" t="s">
        <v>8</v>
      </c>
      <c r="G365" s="60" t="s">
        <v>8</v>
      </c>
      <c r="H365" s="61" t="s">
        <v>8</v>
      </c>
    </row>
    <row r="366" spans="1:8">
      <c r="A366" s="182" t="s">
        <v>9</v>
      </c>
      <c r="B366" s="183" t="s">
        <v>10</v>
      </c>
      <c r="C366" s="184"/>
      <c r="D366" s="185"/>
      <c r="E366" s="185"/>
      <c r="F366" s="186"/>
      <c r="G366" s="187"/>
      <c r="H366" s="188"/>
    </row>
    <row r="367" spans="1:8">
      <c r="A367" s="182"/>
      <c r="B367" s="564" t="s">
        <v>17</v>
      </c>
      <c r="C367" s="184">
        <v>5</v>
      </c>
      <c r="D367" s="185" t="s">
        <v>18</v>
      </c>
      <c r="E367" s="185" t="s">
        <v>13</v>
      </c>
      <c r="F367" s="189">
        <v>63418200</v>
      </c>
      <c r="G367" s="190">
        <f>F367*C367</f>
        <v>317091000</v>
      </c>
      <c r="H367" s="191"/>
    </row>
    <row r="368" spans="1:8">
      <c r="A368" s="182"/>
      <c r="B368" s="186" t="s">
        <v>234</v>
      </c>
      <c r="C368" s="184"/>
      <c r="D368" s="185"/>
      <c r="E368" s="185"/>
      <c r="F368" s="189"/>
      <c r="G368" s="190"/>
      <c r="H368" s="191"/>
    </row>
    <row r="369" spans="1:8">
      <c r="A369" s="182"/>
      <c r="B369" s="186" t="s">
        <v>19</v>
      </c>
      <c r="C369" s="184"/>
      <c r="D369" s="185"/>
      <c r="E369" s="185"/>
      <c r="F369" s="189"/>
      <c r="G369" s="190"/>
      <c r="H369" s="191"/>
    </row>
    <row r="370" spans="1:8">
      <c r="A370" s="182"/>
      <c r="B370" s="186"/>
      <c r="C370" s="184"/>
      <c r="D370" s="185"/>
      <c r="E370" s="185"/>
      <c r="F370" s="189"/>
      <c r="G370" s="190"/>
      <c r="H370" s="191"/>
    </row>
    <row r="371" spans="1:8">
      <c r="A371" s="182"/>
      <c r="B371" s="564" t="s">
        <v>11</v>
      </c>
      <c r="C371" s="184">
        <v>1</v>
      </c>
      <c r="D371" s="185" t="s">
        <v>12</v>
      </c>
      <c r="E371" s="185" t="s">
        <v>13</v>
      </c>
      <c r="F371" s="189">
        <v>3130000</v>
      </c>
      <c r="G371" s="190">
        <f>F371*C371</f>
        <v>3130000</v>
      </c>
      <c r="H371" s="191"/>
    </row>
    <row r="372" spans="1:8">
      <c r="A372" s="192"/>
      <c r="B372" s="186" t="s">
        <v>14</v>
      </c>
      <c r="C372" s="193"/>
      <c r="D372" s="194"/>
      <c r="E372" s="185"/>
      <c r="F372" s="195"/>
      <c r="G372" s="187"/>
      <c r="H372" s="196"/>
    </row>
    <row r="373" spans="1:8">
      <c r="A373" s="192"/>
      <c r="B373" s="186"/>
      <c r="C373" s="193"/>
      <c r="D373" s="194"/>
      <c r="E373" s="185"/>
      <c r="F373" s="195"/>
      <c r="G373" s="187"/>
      <c r="H373" s="196"/>
    </row>
    <row r="374" spans="1:8">
      <c r="A374" s="182" t="s">
        <v>15</v>
      </c>
      <c r="B374" s="183" t="s">
        <v>16</v>
      </c>
      <c r="C374" s="193"/>
      <c r="D374" s="185"/>
      <c r="E374" s="185"/>
      <c r="F374" s="195"/>
      <c r="G374" s="187"/>
      <c r="H374" s="188"/>
    </row>
    <row r="375" spans="1:8">
      <c r="A375" s="182"/>
      <c r="B375" s="564" t="s">
        <v>20</v>
      </c>
      <c r="C375" s="193">
        <v>5</v>
      </c>
      <c r="D375" s="185" t="s">
        <v>18</v>
      </c>
      <c r="E375" s="185" t="s">
        <v>13</v>
      </c>
      <c r="F375" s="195">
        <v>5000000</v>
      </c>
      <c r="G375" s="187">
        <f>F375*C375</f>
        <v>25000000</v>
      </c>
      <c r="H375" s="188"/>
    </row>
    <row r="376" spans="1:8">
      <c r="A376" s="192"/>
      <c r="B376" s="186"/>
      <c r="C376" s="193"/>
      <c r="D376" s="194"/>
      <c r="E376" s="185"/>
      <c r="F376" s="195"/>
      <c r="G376" s="187"/>
      <c r="H376" s="188"/>
    </row>
    <row r="377" spans="1:8" ht="12.75" thickBot="1">
      <c r="A377" s="192"/>
      <c r="B377" s="186"/>
      <c r="C377" s="193"/>
      <c r="D377" s="185"/>
      <c r="E377" s="185"/>
      <c r="F377" s="195"/>
      <c r="G377" s="187"/>
      <c r="H377" s="188"/>
    </row>
    <row r="378" spans="1:8">
      <c r="A378" s="90"/>
      <c r="B378" s="91"/>
      <c r="C378" s="92"/>
      <c r="D378" s="93"/>
      <c r="E378" s="93"/>
      <c r="F378" s="93" t="s">
        <v>21</v>
      </c>
      <c r="G378" s="94">
        <f>SUM(G367:G376)</f>
        <v>345221000</v>
      </c>
      <c r="H378" s="95">
        <f>SUM(G378:G379)</f>
        <v>379743100</v>
      </c>
    </row>
    <row r="379" spans="1:8" ht="13.5" thickBot="1">
      <c r="A379" s="96"/>
      <c r="B379" s="97"/>
      <c r="C379" s="98"/>
      <c r="D379" s="98"/>
      <c r="E379" s="99"/>
      <c r="F379" s="100" t="s">
        <v>22</v>
      </c>
      <c r="G379" s="101">
        <f>G378/10</f>
        <v>34522100</v>
      </c>
      <c r="H379" s="198"/>
    </row>
    <row r="380" spans="1:8">
      <c r="A380" s="103" t="s">
        <v>23</v>
      </c>
      <c r="B380" s="104"/>
      <c r="C380" s="104"/>
      <c r="D380" s="104"/>
      <c r="E380" s="104"/>
      <c r="F380" s="199"/>
      <c r="G380" s="106" t="s">
        <v>24</v>
      </c>
      <c r="H380" s="95">
        <f>H378</f>
        <v>379743100</v>
      </c>
    </row>
    <row r="381" spans="1:8" ht="12.75" thickBot="1">
      <c r="A381" s="107"/>
      <c r="B381" s="109" t="s">
        <v>25</v>
      </c>
      <c r="C381" s="109"/>
      <c r="D381" s="109"/>
      <c r="E381" s="109"/>
      <c r="F381" s="200"/>
      <c r="G381" s="111" t="s">
        <v>26</v>
      </c>
      <c r="H381" s="112">
        <f>ROUND(H380,-2)</f>
        <v>379743100</v>
      </c>
    </row>
    <row r="382" spans="1:8">
      <c r="A382" s="113"/>
      <c r="B382" s="113"/>
      <c r="C382" s="113"/>
      <c r="D382" s="113"/>
      <c r="E382" s="113"/>
      <c r="F382" s="113"/>
      <c r="G382" s="113"/>
      <c r="H382" s="114"/>
    </row>
    <row r="383" spans="1:8">
      <c r="A383" s="113"/>
      <c r="B383" s="113"/>
      <c r="C383" s="113"/>
      <c r="D383" s="113"/>
      <c r="E383" s="113"/>
      <c r="F383" s="113"/>
      <c r="G383" s="113"/>
      <c r="H383" s="114"/>
    </row>
    <row r="384" spans="1:8">
      <c r="A384" s="6"/>
      <c r="B384" s="6"/>
      <c r="C384" s="6"/>
      <c r="D384" s="6"/>
      <c r="E384" s="6"/>
      <c r="F384" s="6"/>
      <c r="G384" s="718" t="s">
        <v>235</v>
      </c>
      <c r="H384" s="718"/>
    </row>
    <row r="385" spans="1:8">
      <c r="A385" s="718" t="s">
        <v>208</v>
      </c>
      <c r="B385" s="718"/>
      <c r="C385" s="718" t="s">
        <v>28</v>
      </c>
      <c r="D385" s="718"/>
      <c r="E385" s="718"/>
      <c r="F385" s="6"/>
      <c r="G385" s="718" t="s">
        <v>29</v>
      </c>
      <c r="H385" s="718"/>
    </row>
    <row r="386" spans="1:8">
      <c r="A386" s="6"/>
      <c r="B386" s="6"/>
      <c r="C386" s="6"/>
      <c r="D386" s="6"/>
      <c r="E386" s="6"/>
      <c r="F386" s="6"/>
      <c r="G386" s="6"/>
      <c r="H386" s="6"/>
    </row>
    <row r="387" spans="1:8">
      <c r="A387" s="6"/>
      <c r="B387" s="6"/>
      <c r="C387" s="6"/>
      <c r="D387" s="6"/>
      <c r="E387" s="6"/>
      <c r="F387" s="6"/>
      <c r="G387" s="6"/>
      <c r="H387" s="6"/>
    </row>
    <row r="388" spans="1:8">
      <c r="A388" s="6"/>
      <c r="B388" s="6"/>
      <c r="C388" s="6"/>
      <c r="D388" s="6"/>
      <c r="E388" s="6"/>
      <c r="F388" s="6"/>
      <c r="G388" s="6"/>
      <c r="H388" s="6"/>
    </row>
    <row r="389" spans="1:8" ht="15" customHeight="1">
      <c r="A389" s="717" t="s">
        <v>30</v>
      </c>
      <c r="B389" s="717"/>
      <c r="C389" s="717" t="s">
        <v>31</v>
      </c>
      <c r="D389" s="717"/>
      <c r="E389" s="717"/>
      <c r="F389" s="6"/>
      <c r="G389" s="717" t="s">
        <v>32</v>
      </c>
      <c r="H389" s="717"/>
    </row>
    <row r="390" spans="1:8" ht="15" customHeight="1">
      <c r="A390" s="718" t="s">
        <v>33</v>
      </c>
      <c r="B390" s="718"/>
      <c r="C390" s="718" t="s">
        <v>34</v>
      </c>
      <c r="D390" s="718"/>
      <c r="E390" s="718"/>
      <c r="F390" s="6"/>
      <c r="G390" s="718" t="s">
        <v>35</v>
      </c>
      <c r="H390" s="718"/>
    </row>
    <row r="391" spans="1:8" ht="15" customHeight="1">
      <c r="A391" s="5"/>
      <c r="B391" s="5"/>
      <c r="C391" s="5"/>
      <c r="D391" s="5"/>
      <c r="E391" s="5"/>
      <c r="F391" s="6"/>
      <c r="G391" s="5"/>
      <c r="H391" s="5"/>
    </row>
    <row r="392" spans="1:8" ht="15" customHeight="1"/>
    <row r="393" spans="1:8" ht="15" customHeight="1"/>
    <row r="394" spans="1:8" ht="15" customHeight="1"/>
    <row r="395" spans="1:8" ht="15" customHeight="1"/>
    <row r="396" spans="1:8" ht="15" customHeight="1"/>
    <row r="397" spans="1:8" ht="15" customHeight="1">
      <c r="A397" s="710" t="s">
        <v>236</v>
      </c>
      <c r="B397" s="710"/>
      <c r="C397" s="710"/>
      <c r="D397" s="710"/>
      <c r="E397" s="710"/>
      <c r="F397" s="710"/>
      <c r="G397" s="710"/>
      <c r="H397" s="710"/>
    </row>
    <row r="398" spans="1:8" ht="15" customHeight="1">
      <c r="A398" s="710" t="s">
        <v>237</v>
      </c>
      <c r="B398" s="710"/>
      <c r="C398" s="710"/>
      <c r="D398" s="710"/>
      <c r="E398" s="710"/>
      <c r="F398" s="710"/>
      <c r="G398" s="710"/>
      <c r="H398" s="710"/>
    </row>
    <row r="399" spans="1:8" ht="15" customHeight="1">
      <c r="A399" s="734" t="s">
        <v>238</v>
      </c>
      <c r="B399" s="734"/>
      <c r="C399" s="734"/>
      <c r="D399" s="734"/>
      <c r="E399" s="734"/>
      <c r="F399" s="734"/>
      <c r="G399" s="734"/>
      <c r="H399" s="734"/>
    </row>
    <row r="400" spans="1:8" ht="15" customHeight="1">
      <c r="A400" s="7"/>
      <c r="B400" s="7"/>
      <c r="C400" s="7"/>
      <c r="D400" s="7"/>
      <c r="E400" s="7"/>
      <c r="F400" s="7"/>
      <c r="G400" s="7"/>
      <c r="H400" s="7"/>
    </row>
    <row r="401" spans="1:8" ht="15" customHeight="1" thickBot="1">
      <c r="A401" s="7"/>
      <c r="B401" s="7"/>
      <c r="C401" s="7"/>
      <c r="D401" s="7"/>
      <c r="E401" s="7"/>
      <c r="F401" s="7"/>
      <c r="G401" s="7"/>
      <c r="H401" s="7"/>
    </row>
    <row r="402" spans="1:8" ht="15" customHeight="1">
      <c r="A402" s="748" t="s">
        <v>0</v>
      </c>
      <c r="B402" s="750" t="s">
        <v>1</v>
      </c>
      <c r="C402" s="750" t="s">
        <v>2</v>
      </c>
      <c r="D402" s="750" t="s">
        <v>3</v>
      </c>
      <c r="E402" s="750" t="s">
        <v>4</v>
      </c>
      <c r="F402" s="115" t="s">
        <v>5</v>
      </c>
      <c r="G402" s="115" t="s">
        <v>6</v>
      </c>
      <c r="H402" s="116" t="s">
        <v>7</v>
      </c>
    </row>
    <row r="403" spans="1:8" ht="15" customHeight="1">
      <c r="A403" s="749"/>
      <c r="B403" s="751"/>
      <c r="C403" s="751"/>
      <c r="D403" s="751"/>
      <c r="E403" s="751"/>
      <c r="F403" s="117" t="s">
        <v>8</v>
      </c>
      <c r="G403" s="117" t="s">
        <v>8</v>
      </c>
      <c r="H403" s="118" t="s">
        <v>8</v>
      </c>
    </row>
    <row r="404" spans="1:8" ht="15" customHeight="1">
      <c r="A404" s="201" t="s">
        <v>239</v>
      </c>
      <c r="B404" s="202" t="s">
        <v>16</v>
      </c>
      <c r="C404" s="203"/>
      <c r="D404" s="204"/>
      <c r="E404" s="204"/>
      <c r="F404" s="205"/>
      <c r="G404" s="206"/>
      <c r="H404" s="207"/>
    </row>
    <row r="405" spans="1:8" ht="15" customHeight="1">
      <c r="A405" s="201"/>
      <c r="B405" s="208" t="s">
        <v>240</v>
      </c>
      <c r="C405" s="203"/>
      <c r="D405" s="204"/>
      <c r="E405" s="204"/>
      <c r="F405" s="205"/>
      <c r="G405" s="206"/>
      <c r="H405" s="207"/>
    </row>
    <row r="406" spans="1:8" ht="15" customHeight="1">
      <c r="A406" s="209"/>
      <c r="B406" s="208" t="s">
        <v>241</v>
      </c>
      <c r="C406" s="203">
        <v>460</v>
      </c>
      <c r="D406" s="210" t="s">
        <v>242</v>
      </c>
      <c r="E406" s="204" t="s">
        <v>243</v>
      </c>
      <c r="F406" s="205">
        <v>8045</v>
      </c>
      <c r="G406" s="206">
        <f>F406*C406</f>
        <v>3700700</v>
      </c>
      <c r="H406" s="207"/>
    </row>
    <row r="407" spans="1:8" ht="15" customHeight="1">
      <c r="A407" s="209"/>
      <c r="B407" s="208" t="s">
        <v>244</v>
      </c>
      <c r="C407" s="203"/>
      <c r="D407" s="210"/>
      <c r="E407" s="204"/>
      <c r="F407" s="205"/>
      <c r="G407" s="206"/>
      <c r="H407" s="207"/>
    </row>
    <row r="408" spans="1:8" ht="15" customHeight="1">
      <c r="A408" s="209"/>
      <c r="B408" s="208" t="s">
        <v>245</v>
      </c>
      <c r="C408" s="203">
        <v>175</v>
      </c>
      <c r="D408" s="210" t="s">
        <v>242</v>
      </c>
      <c r="E408" s="204" t="s">
        <v>243</v>
      </c>
      <c r="F408" s="205">
        <v>8045.4</v>
      </c>
      <c r="G408" s="206">
        <f>F408*C408</f>
        <v>1407945</v>
      </c>
      <c r="H408" s="207"/>
    </row>
    <row r="409" spans="1:8" ht="15" customHeight="1">
      <c r="A409" s="209"/>
      <c r="B409" s="208" t="s">
        <v>246</v>
      </c>
      <c r="C409" s="203"/>
      <c r="D409" s="210"/>
      <c r="E409" s="204"/>
      <c r="F409" s="205"/>
      <c r="G409" s="206"/>
      <c r="H409" s="207"/>
    </row>
    <row r="410" spans="1:8" ht="15" customHeight="1">
      <c r="A410" s="209"/>
      <c r="B410" s="208" t="s">
        <v>247</v>
      </c>
      <c r="C410" s="203">
        <v>460</v>
      </c>
      <c r="D410" s="210" t="s">
        <v>242</v>
      </c>
      <c r="E410" s="204" t="s">
        <v>13</v>
      </c>
      <c r="F410" s="205">
        <v>49033.13</v>
      </c>
      <c r="G410" s="206">
        <f>F410*C410</f>
        <v>22555239.799999997</v>
      </c>
      <c r="H410" s="207"/>
    </row>
    <row r="411" spans="1:8" ht="15" customHeight="1">
      <c r="A411" s="209"/>
      <c r="B411" s="208" t="s">
        <v>248</v>
      </c>
      <c r="C411" s="203"/>
      <c r="D411" s="210"/>
      <c r="E411" s="204"/>
      <c r="F411" s="205"/>
      <c r="G411" s="206"/>
      <c r="H411" s="207"/>
    </row>
    <row r="412" spans="1:8" ht="15">
      <c r="A412" s="209"/>
      <c r="B412" s="208" t="s">
        <v>249</v>
      </c>
      <c r="C412" s="203">
        <v>175</v>
      </c>
      <c r="D412" s="210" t="s">
        <v>242</v>
      </c>
      <c r="E412" s="204" t="s">
        <v>13</v>
      </c>
      <c r="F412" s="205">
        <v>40949.629999999997</v>
      </c>
      <c r="G412" s="206">
        <f>F412*C412</f>
        <v>7166185.25</v>
      </c>
      <c r="H412" s="211"/>
    </row>
    <row r="413" spans="1:8" ht="15">
      <c r="A413" s="209"/>
      <c r="B413" s="208" t="s">
        <v>250</v>
      </c>
      <c r="C413" s="203"/>
      <c r="D413" s="210"/>
      <c r="E413" s="204"/>
      <c r="F413" s="205"/>
      <c r="G413" s="206"/>
      <c r="H413" s="211"/>
    </row>
    <row r="414" spans="1:8" ht="15">
      <c r="A414" s="209"/>
      <c r="B414" s="208"/>
      <c r="C414" s="203"/>
      <c r="D414" s="210"/>
      <c r="E414" s="204"/>
      <c r="F414" s="205"/>
      <c r="G414" s="206"/>
      <c r="H414" s="211"/>
    </row>
    <row r="415" spans="1:8" ht="15">
      <c r="A415" s="209"/>
      <c r="B415" s="208" t="s">
        <v>251</v>
      </c>
      <c r="C415" s="203">
        <v>1</v>
      </c>
      <c r="D415" s="210" t="s">
        <v>49</v>
      </c>
      <c r="E415" s="204" t="s">
        <v>38</v>
      </c>
      <c r="F415" s="205">
        <v>4500000</v>
      </c>
      <c r="G415" s="206">
        <f>F415*C415</f>
        <v>4500000</v>
      </c>
      <c r="H415" s="207"/>
    </row>
    <row r="416" spans="1:8" ht="15">
      <c r="A416" s="209"/>
      <c r="B416" s="208" t="s">
        <v>252</v>
      </c>
      <c r="C416" s="203"/>
      <c r="D416" s="210"/>
      <c r="E416" s="204"/>
      <c r="F416" s="205"/>
      <c r="G416" s="206"/>
      <c r="H416" s="207"/>
    </row>
    <row r="417" spans="1:13" ht="15">
      <c r="A417" s="209"/>
      <c r="B417" s="208" t="s">
        <v>253</v>
      </c>
      <c r="C417" s="212"/>
      <c r="D417" s="210"/>
      <c r="E417" s="204"/>
      <c r="F417" s="205"/>
      <c r="G417" s="206"/>
      <c r="H417" s="207"/>
    </row>
    <row r="418" spans="1:13" ht="15">
      <c r="A418" s="209"/>
      <c r="B418" s="208" t="s">
        <v>254</v>
      </c>
      <c r="C418" s="203">
        <v>1</v>
      </c>
      <c r="D418" s="210" t="s">
        <v>49</v>
      </c>
      <c r="E418" s="204" t="s">
        <v>38</v>
      </c>
      <c r="F418" s="205">
        <v>500000</v>
      </c>
      <c r="G418" s="206">
        <f>F418*C418</f>
        <v>500000</v>
      </c>
      <c r="H418" s="207"/>
    </row>
    <row r="419" spans="1:13" ht="15">
      <c r="A419" s="209"/>
      <c r="B419" s="208" t="s">
        <v>255</v>
      </c>
      <c r="C419" s="203">
        <v>8</v>
      </c>
      <c r="D419" s="204" t="s">
        <v>256</v>
      </c>
      <c r="E419" s="204" t="s">
        <v>38</v>
      </c>
      <c r="F419" s="205">
        <v>175000</v>
      </c>
      <c r="G419" s="206">
        <f>F419*C419</f>
        <v>1400000</v>
      </c>
      <c r="H419" s="211"/>
    </row>
    <row r="420" spans="1:13" ht="15">
      <c r="A420" s="213"/>
      <c r="B420" s="214"/>
      <c r="C420" s="215"/>
      <c r="D420" s="216"/>
      <c r="E420" s="216"/>
      <c r="F420" s="216" t="s">
        <v>21</v>
      </c>
      <c r="G420" s="217">
        <f>SUM(G406:G419)</f>
        <v>41230070.049999997</v>
      </c>
      <c r="H420" s="218"/>
    </row>
    <row r="421" spans="1:13" ht="15">
      <c r="A421" s="162"/>
      <c r="B421" s="163"/>
      <c r="C421" s="164"/>
      <c r="D421" s="164"/>
      <c r="E421" s="165"/>
      <c r="F421" s="166" t="s">
        <v>22</v>
      </c>
      <c r="G421" s="167">
        <f>G420/10</f>
        <v>4123007.0049999999</v>
      </c>
      <c r="H421" s="168">
        <f>SUM(G420:G421)</f>
        <v>45353077.055</v>
      </c>
    </row>
    <row r="422" spans="1:13" s="3" customFormat="1" ht="15.75" thickBot="1">
      <c r="A422" s="162"/>
      <c r="B422" s="163"/>
      <c r="C422" s="164"/>
      <c r="D422" s="164"/>
      <c r="E422" s="165"/>
      <c r="F422" s="166"/>
      <c r="G422" s="167"/>
      <c r="H422" s="219"/>
      <c r="L422" s="1"/>
    </row>
    <row r="423" spans="1:13" s="3" customFormat="1" ht="15" customHeight="1">
      <c r="A423" s="169" t="s">
        <v>23</v>
      </c>
      <c r="B423" s="170"/>
      <c r="C423" s="170"/>
      <c r="D423" s="170"/>
      <c r="E423" s="170"/>
      <c r="F423" s="220"/>
      <c r="G423" s="172" t="s">
        <v>24</v>
      </c>
      <c r="H423" s="161">
        <f>H421</f>
        <v>45353077.055</v>
      </c>
      <c r="J423" s="345"/>
      <c r="K423" s="345"/>
      <c r="L423" s="346"/>
      <c r="M423" s="345"/>
    </row>
    <row r="424" spans="1:13" s="3" customFormat="1" ht="15" customHeight="1" thickBot="1">
      <c r="A424" s="173"/>
      <c r="B424" s="174" t="s">
        <v>257</v>
      </c>
      <c r="C424" s="175"/>
      <c r="D424" s="175"/>
      <c r="E424" s="175"/>
      <c r="F424" s="221"/>
      <c r="G424" s="177" t="s">
        <v>26</v>
      </c>
      <c r="H424" s="178">
        <f>ROUND(H423,-2)</f>
        <v>45353100</v>
      </c>
      <c r="J424" s="347"/>
      <c r="K424" s="347"/>
      <c r="L424" s="348"/>
      <c r="M424" s="347"/>
    </row>
    <row r="425" spans="1:13" s="3" customFormat="1" ht="15" customHeight="1">
      <c r="A425" s="179"/>
      <c r="B425" s="179"/>
      <c r="C425" s="179"/>
      <c r="D425" s="179"/>
      <c r="E425" s="179"/>
      <c r="F425" s="179"/>
      <c r="G425" s="179"/>
      <c r="H425" s="180"/>
      <c r="L425" s="1"/>
    </row>
    <row r="426" spans="1:13" s="3" customFormat="1" ht="15" customHeight="1">
      <c r="A426" s="179"/>
      <c r="B426" s="179"/>
      <c r="C426" s="179"/>
      <c r="D426" s="179"/>
      <c r="E426" s="179"/>
      <c r="F426" s="179"/>
      <c r="G426" s="179"/>
      <c r="H426" s="180"/>
      <c r="L426" s="349"/>
    </row>
    <row r="427" spans="1:13" s="3" customFormat="1" ht="15" customHeight="1">
      <c r="A427" s="181"/>
      <c r="B427" s="181"/>
      <c r="C427" s="181"/>
      <c r="D427" s="181"/>
      <c r="E427" s="181"/>
      <c r="F427" s="181"/>
      <c r="G427" s="752" t="s">
        <v>258</v>
      </c>
      <c r="H427" s="752"/>
      <c r="J427" s="350"/>
      <c r="K427" s="351"/>
      <c r="L427" s="1"/>
      <c r="M427" s="352"/>
    </row>
    <row r="428" spans="1:13" s="3" customFormat="1" ht="15" customHeight="1">
      <c r="A428" s="752" t="s">
        <v>208</v>
      </c>
      <c r="B428" s="752"/>
      <c r="C428" s="752" t="s">
        <v>28</v>
      </c>
      <c r="D428" s="752"/>
      <c r="E428" s="752"/>
      <c r="F428" s="181"/>
      <c r="G428" s="752" t="s">
        <v>29</v>
      </c>
      <c r="H428" s="752"/>
      <c r="J428" s="350"/>
      <c r="K428" s="351"/>
      <c r="L428" s="1"/>
      <c r="M428" s="352"/>
    </row>
    <row r="429" spans="1:13" s="3" customFormat="1" ht="15" customHeight="1">
      <c r="A429" s="181"/>
      <c r="B429" s="181"/>
      <c r="C429" s="181"/>
      <c r="D429" s="181"/>
      <c r="E429" s="181"/>
      <c r="F429" s="181"/>
      <c r="G429" s="181"/>
      <c r="H429" s="181"/>
      <c r="J429" s="350"/>
      <c r="K429" s="351"/>
      <c r="L429" s="1"/>
      <c r="M429" s="352"/>
    </row>
    <row r="430" spans="1:13" s="3" customFormat="1" ht="15" customHeight="1">
      <c r="A430" s="181"/>
      <c r="B430" s="181"/>
      <c r="C430" s="181"/>
      <c r="D430" s="181"/>
      <c r="E430" s="181"/>
      <c r="F430" s="181"/>
      <c r="G430" s="181"/>
      <c r="H430" s="181"/>
      <c r="J430" s="350"/>
      <c r="K430" s="351"/>
      <c r="L430" s="1"/>
      <c r="M430" s="352"/>
    </row>
    <row r="431" spans="1:13" s="3" customFormat="1" ht="15" customHeight="1">
      <c r="A431" s="181"/>
      <c r="B431" s="181"/>
      <c r="C431" s="181"/>
      <c r="D431" s="181"/>
      <c r="E431" s="181"/>
      <c r="F431" s="181"/>
      <c r="G431" s="181"/>
      <c r="H431" s="181"/>
      <c r="J431" s="350"/>
      <c r="K431" s="351"/>
      <c r="L431" s="1"/>
      <c r="M431" s="352"/>
    </row>
    <row r="432" spans="1:13" s="3" customFormat="1" ht="15" customHeight="1">
      <c r="A432" s="753" t="s">
        <v>30</v>
      </c>
      <c r="B432" s="753"/>
      <c r="C432" s="753" t="s">
        <v>31</v>
      </c>
      <c r="D432" s="753"/>
      <c r="E432" s="753"/>
      <c r="F432" s="181"/>
      <c r="G432" s="753" t="s">
        <v>32</v>
      </c>
      <c r="H432" s="753"/>
      <c r="J432" s="350"/>
      <c r="K432" s="351"/>
      <c r="L432" s="1"/>
      <c r="M432" s="352"/>
    </row>
    <row r="433" spans="1:14" s="3" customFormat="1" ht="15" customHeight="1">
      <c r="A433" s="752" t="s">
        <v>33</v>
      </c>
      <c r="B433" s="752"/>
      <c r="C433" s="752" t="s">
        <v>34</v>
      </c>
      <c r="D433" s="752"/>
      <c r="E433" s="752"/>
      <c r="F433" s="181"/>
      <c r="G433" s="752" t="s">
        <v>35</v>
      </c>
      <c r="H433" s="752"/>
      <c r="J433" s="350"/>
      <c r="K433" s="351"/>
      <c r="L433" s="1"/>
      <c r="M433" s="352"/>
    </row>
    <row r="434" spans="1:14" s="3" customFormat="1" ht="15" customHeight="1">
      <c r="A434" s="5"/>
      <c r="B434" s="5"/>
      <c r="C434" s="5"/>
      <c r="D434" s="5"/>
      <c r="E434" s="5"/>
      <c r="F434" s="6"/>
      <c r="G434" s="5"/>
      <c r="H434" s="5"/>
      <c r="J434" s="350"/>
      <c r="K434" s="351"/>
      <c r="L434" s="1"/>
      <c r="M434" s="361"/>
    </row>
    <row r="435" spans="1:14" s="3" customFormat="1" ht="15" customHeight="1">
      <c r="A435" s="1"/>
      <c r="B435" s="1"/>
      <c r="C435" s="1"/>
      <c r="D435" s="1"/>
      <c r="E435" s="1"/>
      <c r="F435" s="1"/>
      <c r="G435" s="1"/>
      <c r="H435" s="1"/>
      <c r="J435" s="350"/>
      <c r="K435" s="351"/>
      <c r="L435" s="1"/>
    </row>
    <row r="436" spans="1:14" s="3" customFormat="1" ht="15" customHeight="1">
      <c r="A436" s="1"/>
      <c r="B436" s="1"/>
      <c r="C436" s="1"/>
      <c r="D436" s="1"/>
      <c r="E436" s="1"/>
      <c r="F436" s="1"/>
      <c r="G436" s="1"/>
      <c r="H436" s="1"/>
      <c r="J436" s="350"/>
      <c r="K436" s="351"/>
      <c r="L436" s="1"/>
    </row>
    <row r="437" spans="1:14" s="3" customFormat="1" ht="15" customHeight="1">
      <c r="A437" s="1"/>
      <c r="B437" s="1"/>
      <c r="C437" s="1"/>
      <c r="D437" s="1"/>
      <c r="E437" s="1"/>
      <c r="F437" s="1"/>
      <c r="G437" s="1"/>
      <c r="H437" s="1"/>
      <c r="J437" s="350"/>
      <c r="K437" s="351"/>
      <c r="L437" s="1"/>
      <c r="M437" s="1"/>
      <c r="N437" s="345"/>
    </row>
    <row r="438" spans="1:14" s="3" customFormat="1" ht="15" customHeight="1">
      <c r="A438" s="719" t="s">
        <v>209</v>
      </c>
      <c r="B438" s="719"/>
      <c r="C438" s="719"/>
      <c r="D438" s="719"/>
      <c r="E438" s="719"/>
      <c r="F438" s="719"/>
      <c r="G438" s="719"/>
      <c r="H438" s="719"/>
      <c r="J438" s="350"/>
      <c r="K438" s="351"/>
      <c r="L438" s="1"/>
      <c r="M438" s="1"/>
    </row>
    <row r="439" spans="1:14" s="3" customFormat="1" ht="15" customHeight="1">
      <c r="A439" s="719" t="s">
        <v>259</v>
      </c>
      <c r="B439" s="719"/>
      <c r="C439" s="719"/>
      <c r="D439" s="719"/>
      <c r="E439" s="719"/>
      <c r="F439" s="719"/>
      <c r="G439" s="719"/>
      <c r="H439" s="719"/>
      <c r="J439" s="350"/>
      <c r="K439" s="351"/>
      <c r="L439" s="1"/>
      <c r="M439" s="1"/>
    </row>
    <row r="440" spans="1:14" s="3" customFormat="1" ht="15" customHeight="1">
      <c r="A440" s="720" t="s">
        <v>260</v>
      </c>
      <c r="B440" s="720"/>
      <c r="C440" s="720"/>
      <c r="D440" s="720"/>
      <c r="E440" s="720"/>
      <c r="F440" s="720"/>
      <c r="G440" s="720"/>
      <c r="H440" s="720"/>
      <c r="J440" s="350"/>
      <c r="K440" s="351"/>
      <c r="L440" s="1"/>
      <c r="M440" s="1"/>
    </row>
    <row r="441" spans="1:14" s="3" customFormat="1" ht="15" customHeight="1">
      <c r="A441" s="7"/>
      <c r="B441" s="7"/>
      <c r="C441" s="7"/>
      <c r="D441" s="7"/>
      <c r="E441" s="7"/>
      <c r="F441" s="7"/>
      <c r="G441" s="7"/>
      <c r="H441" s="7"/>
      <c r="J441" s="350"/>
      <c r="K441" s="351"/>
      <c r="L441" s="1"/>
      <c r="M441" s="1"/>
    </row>
    <row r="442" spans="1:14" s="3" customFormat="1" ht="15" customHeight="1" thickBot="1">
      <c r="A442" s="7"/>
      <c r="B442" s="7"/>
      <c r="C442" s="7"/>
      <c r="D442" s="7"/>
      <c r="E442" s="7"/>
      <c r="F442" s="7"/>
      <c r="G442" s="7"/>
      <c r="H442" s="7"/>
      <c r="J442" s="350"/>
      <c r="K442" s="351"/>
      <c r="L442" s="1"/>
      <c r="M442" s="1"/>
    </row>
    <row r="443" spans="1:14" s="3" customFormat="1" ht="15" customHeight="1">
      <c r="A443" s="721" t="s">
        <v>0</v>
      </c>
      <c r="B443" s="723" t="s">
        <v>1</v>
      </c>
      <c r="C443" s="723" t="s">
        <v>2</v>
      </c>
      <c r="D443" s="723" t="s">
        <v>3</v>
      </c>
      <c r="E443" s="723" t="s">
        <v>4</v>
      </c>
      <c r="F443" s="58" t="s">
        <v>5</v>
      </c>
      <c r="G443" s="58" t="s">
        <v>6</v>
      </c>
      <c r="H443" s="59" t="s">
        <v>7</v>
      </c>
      <c r="J443" s="350"/>
      <c r="K443" s="351"/>
      <c r="L443" s="1"/>
      <c r="M443" s="1"/>
    </row>
    <row r="444" spans="1:14" s="3" customFormat="1" ht="15" customHeight="1">
      <c r="A444" s="722"/>
      <c r="B444" s="724"/>
      <c r="C444" s="724"/>
      <c r="D444" s="724"/>
      <c r="E444" s="724"/>
      <c r="F444" s="60" t="s">
        <v>8</v>
      </c>
      <c r="G444" s="60" t="s">
        <v>8</v>
      </c>
      <c r="H444" s="61" t="s">
        <v>8</v>
      </c>
      <c r="J444" s="350"/>
      <c r="K444" s="351"/>
      <c r="L444" s="1"/>
      <c r="M444" s="1"/>
    </row>
    <row r="445" spans="1:14" s="3" customFormat="1" ht="15" customHeight="1">
      <c r="A445" s="182" t="s">
        <v>9</v>
      </c>
      <c r="B445" s="183" t="s">
        <v>10</v>
      </c>
      <c r="C445" s="184"/>
      <c r="D445" s="185"/>
      <c r="E445" s="185"/>
      <c r="F445" s="186"/>
      <c r="G445" s="187"/>
      <c r="H445" s="188"/>
      <c r="J445" s="350"/>
      <c r="K445" s="351"/>
      <c r="L445" s="1"/>
      <c r="M445" s="1"/>
    </row>
    <row r="446" spans="1:14" s="3" customFormat="1" ht="15" customHeight="1">
      <c r="A446" s="192"/>
      <c r="B446" s="186" t="s">
        <v>261</v>
      </c>
      <c r="C446" s="193">
        <v>6.4</v>
      </c>
      <c r="D446" s="194" t="s">
        <v>262</v>
      </c>
      <c r="E446" s="185" t="s">
        <v>80</v>
      </c>
      <c r="F446" s="195">
        <v>103981.2</v>
      </c>
      <c r="G446" s="187">
        <f>F446*C446</f>
        <v>665479.68000000005</v>
      </c>
      <c r="H446" s="196"/>
      <c r="J446" s="350"/>
      <c r="K446" s="351"/>
      <c r="L446" s="1"/>
      <c r="M446" s="1"/>
    </row>
    <row r="447" spans="1:14" s="3" customFormat="1" ht="15" customHeight="1">
      <c r="A447" s="192"/>
      <c r="B447" s="186" t="s">
        <v>263</v>
      </c>
      <c r="C447" s="193">
        <v>1</v>
      </c>
      <c r="D447" s="194" t="s">
        <v>18</v>
      </c>
      <c r="E447" s="185" t="s">
        <v>38</v>
      </c>
      <c r="F447" s="195">
        <v>1500000</v>
      </c>
      <c r="G447" s="187">
        <f>F447*C447</f>
        <v>1500000</v>
      </c>
      <c r="H447" s="196">
        <f>SUM(G446:G447)</f>
        <v>2165479.6800000002</v>
      </c>
      <c r="J447" s="350"/>
      <c r="K447" s="351"/>
      <c r="L447" s="1"/>
      <c r="M447" s="1"/>
    </row>
    <row r="448" spans="1:14" s="3" customFormat="1" ht="15" customHeight="1">
      <c r="A448" s="192"/>
      <c r="B448" s="186"/>
      <c r="C448" s="193"/>
      <c r="D448" s="185"/>
      <c r="E448" s="185"/>
      <c r="F448" s="195"/>
      <c r="G448" s="187"/>
      <c r="H448" s="188"/>
      <c r="J448" s="350"/>
      <c r="K448" s="351"/>
      <c r="L448" s="1"/>
      <c r="M448" s="1"/>
    </row>
    <row r="449" spans="1:13" s="3" customFormat="1" ht="15" customHeight="1">
      <c r="A449" s="182" t="s">
        <v>15</v>
      </c>
      <c r="B449" s="183" t="s">
        <v>16</v>
      </c>
      <c r="C449" s="193"/>
      <c r="D449" s="185"/>
      <c r="E449" s="185"/>
      <c r="F449" s="195"/>
      <c r="G449" s="187"/>
      <c r="H449" s="188"/>
      <c r="J449" s="350"/>
      <c r="K449" s="351"/>
      <c r="L449" s="1"/>
      <c r="M449" s="1"/>
    </row>
    <row r="450" spans="1:13" s="3" customFormat="1" ht="15" customHeight="1">
      <c r="A450" s="192"/>
      <c r="B450" s="186" t="s">
        <v>264</v>
      </c>
      <c r="C450" s="193">
        <v>6.4</v>
      </c>
      <c r="D450" s="194" t="s">
        <v>262</v>
      </c>
      <c r="E450" s="185" t="s">
        <v>38</v>
      </c>
      <c r="F450" s="195">
        <v>100000</v>
      </c>
      <c r="G450" s="187">
        <f>F450*C450</f>
        <v>640000</v>
      </c>
      <c r="H450" s="188"/>
      <c r="J450" s="350"/>
      <c r="K450" s="351"/>
      <c r="L450" s="1"/>
      <c r="M450" s="1"/>
    </row>
    <row r="451" spans="1:13" s="3" customFormat="1" ht="15" customHeight="1">
      <c r="A451" s="192"/>
      <c r="B451" s="186" t="s">
        <v>265</v>
      </c>
      <c r="C451" s="193"/>
      <c r="D451" s="194"/>
      <c r="E451" s="185"/>
      <c r="F451" s="195"/>
      <c r="G451" s="187"/>
      <c r="H451" s="188"/>
      <c r="J451" s="350"/>
      <c r="K451" s="351"/>
      <c r="L451" s="1"/>
      <c r="M451" s="1"/>
    </row>
    <row r="452" spans="1:13" s="3" customFormat="1" ht="15" customHeight="1">
      <c r="A452" s="192"/>
      <c r="B452" s="186" t="s">
        <v>266</v>
      </c>
      <c r="C452" s="193">
        <v>3.2749999999999999</v>
      </c>
      <c r="D452" s="194" t="s">
        <v>262</v>
      </c>
      <c r="E452" s="185" t="s">
        <v>267</v>
      </c>
      <c r="F452" s="195">
        <v>584011.14</v>
      </c>
      <c r="G452" s="187">
        <f>F452*C452</f>
        <v>1912636.4835000001</v>
      </c>
      <c r="H452" s="188"/>
      <c r="J452" s="350"/>
      <c r="K452" s="351"/>
      <c r="L452" s="1"/>
      <c r="M452" s="1"/>
    </row>
    <row r="453" spans="1:13" s="3" customFormat="1" ht="15" customHeight="1">
      <c r="A453" s="192"/>
      <c r="B453" s="186" t="s">
        <v>268</v>
      </c>
      <c r="C453" s="193"/>
      <c r="D453" s="194"/>
      <c r="E453" s="185"/>
      <c r="F453" s="195"/>
      <c r="G453" s="187"/>
      <c r="H453" s="188"/>
      <c r="J453" s="350"/>
      <c r="K453" s="351"/>
      <c r="L453" s="1"/>
      <c r="M453" s="1"/>
    </row>
    <row r="454" spans="1:13" s="3" customFormat="1" ht="15" customHeight="1">
      <c r="A454" s="192"/>
      <c r="B454" s="186" t="s">
        <v>269</v>
      </c>
      <c r="C454" s="193">
        <v>30</v>
      </c>
      <c r="D454" s="194" t="s">
        <v>270</v>
      </c>
      <c r="E454" s="185" t="s">
        <v>271</v>
      </c>
      <c r="F454" s="195">
        <v>144696.68</v>
      </c>
      <c r="G454" s="187">
        <f>F454*C454</f>
        <v>4340900.3999999994</v>
      </c>
      <c r="H454" s="188"/>
      <c r="J454" s="350"/>
      <c r="K454" s="351"/>
      <c r="L454" s="1"/>
      <c r="M454" s="1"/>
    </row>
    <row r="455" spans="1:13" s="3" customFormat="1" ht="15" customHeight="1">
      <c r="A455" s="192"/>
      <c r="B455" s="186" t="s">
        <v>272</v>
      </c>
      <c r="C455" s="193">
        <v>4</v>
      </c>
      <c r="D455" s="194" t="s">
        <v>12</v>
      </c>
      <c r="E455" s="185" t="s">
        <v>13</v>
      </c>
      <c r="F455" s="195">
        <v>540000</v>
      </c>
      <c r="G455" s="187">
        <f>F455*C455</f>
        <v>2160000</v>
      </c>
      <c r="H455" s="196">
        <f>SUM(G450:G455)</f>
        <v>9053536.8834999986</v>
      </c>
      <c r="J455" s="350"/>
      <c r="K455" s="351"/>
      <c r="L455" s="1"/>
      <c r="M455" s="1"/>
    </row>
    <row r="456" spans="1:13" s="3" customFormat="1" ht="15" customHeight="1">
      <c r="A456" s="192"/>
      <c r="B456" s="186" t="s">
        <v>273</v>
      </c>
      <c r="C456" s="193"/>
      <c r="D456" s="194"/>
      <c r="E456" s="185"/>
      <c r="F456" s="195"/>
      <c r="G456" s="187"/>
      <c r="H456" s="196"/>
      <c r="J456" s="350"/>
      <c r="K456" s="351"/>
      <c r="L456" s="1"/>
      <c r="M456" s="1"/>
    </row>
    <row r="457" spans="1:13" s="3" customFormat="1" ht="15" customHeight="1">
      <c r="A457" s="192"/>
      <c r="B457" s="186"/>
      <c r="C457" s="193"/>
      <c r="D457" s="194"/>
      <c r="E457" s="185"/>
      <c r="F457" s="195"/>
      <c r="G457" s="187"/>
      <c r="H457" s="196"/>
      <c r="J457" s="350"/>
      <c r="K457" s="351"/>
      <c r="L457" s="1"/>
      <c r="M457" s="1"/>
    </row>
    <row r="458" spans="1:13" s="3" customFormat="1" ht="15" customHeight="1">
      <c r="A458" s="182" t="s">
        <v>50</v>
      </c>
      <c r="B458" s="183" t="s">
        <v>274</v>
      </c>
      <c r="C458" s="193"/>
      <c r="D458" s="185"/>
      <c r="E458" s="185"/>
      <c r="F458" s="195"/>
      <c r="G458" s="187"/>
      <c r="H458" s="188"/>
      <c r="J458" s="350"/>
      <c r="K458" s="351"/>
      <c r="L458" s="1"/>
      <c r="M458" s="1"/>
    </row>
    <row r="459" spans="1:13" s="3" customFormat="1" ht="15" customHeight="1">
      <c r="A459" s="182"/>
      <c r="B459" s="183" t="s">
        <v>275</v>
      </c>
      <c r="C459" s="193"/>
      <c r="D459" s="185"/>
      <c r="E459" s="185"/>
      <c r="F459" s="195"/>
      <c r="G459" s="187"/>
      <c r="H459" s="188"/>
      <c r="J459" s="350"/>
      <c r="K459" s="351"/>
      <c r="L459" s="1"/>
    </row>
    <row r="460" spans="1:13" s="3" customFormat="1" ht="15" customHeight="1">
      <c r="A460" s="192"/>
      <c r="B460" s="186" t="s">
        <v>276</v>
      </c>
      <c r="C460" s="193">
        <v>1</v>
      </c>
      <c r="D460" s="194" t="s">
        <v>197</v>
      </c>
      <c r="E460" s="185" t="s">
        <v>38</v>
      </c>
      <c r="F460" s="195">
        <v>100000</v>
      </c>
      <c r="G460" s="187">
        <f>F460*C460</f>
        <v>100000</v>
      </c>
      <c r="H460" s="188"/>
      <c r="J460" s="350"/>
      <c r="K460" s="351"/>
      <c r="L460" s="1"/>
    </row>
    <row r="461" spans="1:13" s="3" customFormat="1" ht="15" customHeight="1">
      <c r="A461" s="192"/>
      <c r="B461" s="186" t="s">
        <v>277</v>
      </c>
      <c r="C461" s="193"/>
      <c r="D461" s="194"/>
      <c r="E461" s="185"/>
      <c r="F461" s="195"/>
      <c r="G461" s="187"/>
      <c r="H461" s="188"/>
      <c r="J461" s="350"/>
      <c r="K461" s="351"/>
      <c r="L461" s="1"/>
    </row>
    <row r="462" spans="1:13" s="3" customFormat="1" ht="15" customHeight="1">
      <c r="A462" s="192"/>
      <c r="B462" s="186" t="s">
        <v>278</v>
      </c>
      <c r="C462" s="222">
        <v>6.4000000000000001E-2</v>
      </c>
      <c r="D462" s="194" t="s">
        <v>262</v>
      </c>
      <c r="E462" s="185" t="s">
        <v>279</v>
      </c>
      <c r="F462" s="195">
        <v>455805.37</v>
      </c>
      <c r="G462" s="187">
        <f>F462*C462</f>
        <v>29171.543679999999</v>
      </c>
      <c r="H462" s="188"/>
      <c r="J462" s="350"/>
      <c r="K462" s="351"/>
      <c r="L462" s="1"/>
    </row>
    <row r="463" spans="1:13" s="3" customFormat="1" ht="15" customHeight="1">
      <c r="A463" s="192"/>
      <c r="B463" s="186" t="s">
        <v>280</v>
      </c>
      <c r="C463" s="193"/>
      <c r="D463" s="194"/>
      <c r="E463" s="185"/>
      <c r="F463" s="195"/>
      <c r="G463" s="187"/>
      <c r="H463" s="188"/>
      <c r="J463" s="350"/>
      <c r="K463" s="351"/>
      <c r="L463" s="1"/>
    </row>
    <row r="464" spans="1:13" s="3" customFormat="1" ht="15" customHeight="1">
      <c r="A464" s="192"/>
      <c r="B464" s="186" t="s">
        <v>281</v>
      </c>
      <c r="C464" s="193">
        <v>0.08</v>
      </c>
      <c r="D464" s="194" t="s">
        <v>262</v>
      </c>
      <c r="E464" s="185" t="s">
        <v>279</v>
      </c>
      <c r="F464" s="195">
        <v>455805.37</v>
      </c>
      <c r="G464" s="187">
        <f>F464*C464</f>
        <v>36464.429600000003</v>
      </c>
      <c r="H464" s="196"/>
      <c r="J464" s="350"/>
      <c r="K464" s="351"/>
      <c r="L464" s="1"/>
    </row>
    <row r="465" spans="1:13" s="3" customFormat="1" ht="15" customHeight="1">
      <c r="A465" s="192"/>
      <c r="B465" s="186" t="s">
        <v>280</v>
      </c>
      <c r="C465" s="193"/>
      <c r="D465" s="194"/>
      <c r="E465" s="185"/>
      <c r="F465" s="195"/>
      <c r="G465" s="187"/>
      <c r="H465" s="196"/>
      <c r="J465" s="350"/>
      <c r="K465" s="351"/>
      <c r="L465" s="1"/>
    </row>
    <row r="466" spans="1:13" s="3" customFormat="1" ht="15" customHeight="1">
      <c r="A466" s="192"/>
      <c r="B466" s="186" t="s">
        <v>282</v>
      </c>
      <c r="C466" s="193">
        <v>1</v>
      </c>
      <c r="D466" s="185" t="s">
        <v>49</v>
      </c>
      <c r="E466" s="185" t="s">
        <v>38</v>
      </c>
      <c r="F466" s="195">
        <v>150000</v>
      </c>
      <c r="G466" s="187">
        <f>F466*C466</f>
        <v>150000</v>
      </c>
      <c r="H466" s="196">
        <f>SUM(G460:G466)</f>
        <v>315635.97328000003</v>
      </c>
      <c r="J466" s="350"/>
      <c r="K466" s="351"/>
      <c r="L466" s="1"/>
    </row>
    <row r="467" spans="1:13" s="3" customFormat="1" ht="15" customHeight="1" thickBot="1">
      <c r="A467" s="192"/>
      <c r="B467" s="186"/>
      <c r="C467" s="193"/>
      <c r="D467" s="185"/>
      <c r="E467" s="185"/>
      <c r="F467" s="195"/>
      <c r="G467" s="187"/>
      <c r="H467" s="188"/>
      <c r="L467" s="1"/>
    </row>
    <row r="468" spans="1:13" s="3" customFormat="1">
      <c r="A468" s="90"/>
      <c r="B468" s="91"/>
      <c r="C468" s="92"/>
      <c r="D468" s="93"/>
      <c r="E468" s="93"/>
      <c r="F468" s="93" t="s">
        <v>21</v>
      </c>
      <c r="G468" s="94">
        <f>SUM(H446:H466)</f>
        <v>11534652.536779998</v>
      </c>
      <c r="H468" s="95">
        <f>SUM(G468:G469)</f>
        <v>12688117.790457997</v>
      </c>
      <c r="J468" s="382"/>
      <c r="L468" s="1"/>
      <c r="M468" s="1"/>
    </row>
    <row r="469" spans="1:13" s="4" customFormat="1" ht="13.5" thickBot="1">
      <c r="A469" s="96"/>
      <c r="B469" s="97"/>
      <c r="C469" s="98"/>
      <c r="D469" s="98"/>
      <c r="E469" s="99"/>
      <c r="F469" s="100" t="s">
        <v>22</v>
      </c>
      <c r="G469" s="101">
        <f>G468/10</f>
        <v>1153465.2536779998</v>
      </c>
      <c r="H469" s="198"/>
      <c r="I469" s="6"/>
      <c r="J469" s="3"/>
      <c r="K469" s="3"/>
      <c r="L469" s="3"/>
      <c r="M469" s="3"/>
    </row>
    <row r="470" spans="1:13">
      <c r="A470" s="103" t="s">
        <v>23</v>
      </c>
      <c r="B470" s="104"/>
      <c r="C470" s="104"/>
      <c r="D470" s="104"/>
      <c r="E470" s="104"/>
      <c r="F470" s="199"/>
      <c r="G470" s="106" t="s">
        <v>24</v>
      </c>
      <c r="H470" s="95">
        <f>H468</f>
        <v>12688117.790457997</v>
      </c>
    </row>
    <row r="471" spans="1:13" ht="12.75" thickBot="1">
      <c r="A471" s="107"/>
      <c r="B471" s="223" t="s">
        <v>283</v>
      </c>
      <c r="C471" s="109"/>
      <c r="D471" s="109"/>
      <c r="E471" s="109"/>
      <c r="F471" s="200"/>
      <c r="G471" s="111" t="s">
        <v>26</v>
      </c>
      <c r="H471" s="112">
        <f>ROUND(H470,-2)</f>
        <v>12688100</v>
      </c>
    </row>
    <row r="472" spans="1:13">
      <c r="A472" s="113"/>
      <c r="B472" s="113"/>
      <c r="C472" s="113"/>
      <c r="D472" s="113"/>
      <c r="E472" s="113"/>
      <c r="F472" s="113"/>
      <c r="G472" s="113"/>
      <c r="H472" s="114"/>
      <c r="I472" s="3"/>
    </row>
    <row r="473" spans="1:13">
      <c r="A473" s="113"/>
      <c r="B473" s="113"/>
      <c r="C473" s="113"/>
      <c r="D473" s="113"/>
      <c r="E473" s="113"/>
      <c r="F473" s="113"/>
      <c r="G473" s="113"/>
      <c r="H473" s="114"/>
      <c r="I473" s="3"/>
    </row>
    <row r="474" spans="1:13">
      <c r="A474" s="6"/>
      <c r="B474" s="6"/>
      <c r="C474" s="6"/>
      <c r="D474" s="6"/>
      <c r="E474" s="6"/>
      <c r="F474" s="6"/>
      <c r="G474" s="718" t="s">
        <v>231</v>
      </c>
      <c r="H474" s="718"/>
      <c r="I474" s="3"/>
    </row>
    <row r="475" spans="1:13">
      <c r="A475" s="718" t="s">
        <v>208</v>
      </c>
      <c r="B475" s="718"/>
      <c r="C475" s="718" t="s">
        <v>28</v>
      </c>
      <c r="D475" s="718"/>
      <c r="E475" s="718"/>
      <c r="F475" s="6"/>
      <c r="G475" s="718" t="s">
        <v>29</v>
      </c>
      <c r="H475" s="718"/>
      <c r="I475" s="3"/>
    </row>
    <row r="476" spans="1:13">
      <c r="A476" s="6"/>
      <c r="B476" s="6"/>
      <c r="C476" s="6"/>
      <c r="D476" s="6"/>
      <c r="E476" s="6"/>
      <c r="F476" s="6"/>
      <c r="G476" s="6"/>
      <c r="H476" s="6"/>
      <c r="I476" s="3"/>
    </row>
    <row r="477" spans="1:13">
      <c r="A477" s="6"/>
      <c r="B477" s="6"/>
      <c r="C477" s="6"/>
      <c r="D477" s="6"/>
      <c r="E477" s="6"/>
      <c r="F477" s="6"/>
      <c r="G477" s="6"/>
      <c r="H477" s="6"/>
      <c r="I477" s="3"/>
    </row>
    <row r="478" spans="1:13">
      <c r="A478" s="6"/>
      <c r="B478" s="6"/>
      <c r="C478" s="6"/>
      <c r="D478" s="6"/>
      <c r="E478" s="6"/>
      <c r="F478" s="6"/>
      <c r="G478" s="6"/>
      <c r="H478" s="6"/>
      <c r="I478" s="3"/>
    </row>
    <row r="479" spans="1:13">
      <c r="A479" s="717" t="s">
        <v>30</v>
      </c>
      <c r="B479" s="717"/>
      <c r="C479" s="717" t="s">
        <v>31</v>
      </c>
      <c r="D479" s="717"/>
      <c r="E479" s="717"/>
      <c r="F479" s="6"/>
      <c r="G479" s="717" t="s">
        <v>32</v>
      </c>
      <c r="H479" s="717"/>
      <c r="I479" s="3"/>
    </row>
    <row r="480" spans="1:13">
      <c r="A480" s="718" t="s">
        <v>33</v>
      </c>
      <c r="B480" s="718"/>
      <c r="C480" s="718" t="s">
        <v>34</v>
      </c>
      <c r="D480" s="718"/>
      <c r="E480" s="718"/>
      <c r="F480" s="6"/>
      <c r="G480" s="718" t="s">
        <v>35</v>
      </c>
      <c r="H480" s="718"/>
      <c r="I480" s="3"/>
    </row>
    <row r="481" spans="1:9">
      <c r="I481" s="3"/>
    </row>
    <row r="482" spans="1:9">
      <c r="I482" s="3"/>
    </row>
    <row r="483" spans="1:9">
      <c r="I483" s="3"/>
    </row>
    <row r="484" spans="1:9">
      <c r="I484" s="3"/>
    </row>
    <row r="485" spans="1:9">
      <c r="I485" s="3"/>
    </row>
    <row r="486" spans="1:9">
      <c r="I486" s="3"/>
    </row>
    <row r="487" spans="1:9" ht="15">
      <c r="A487" s="719" t="s">
        <v>209</v>
      </c>
      <c r="B487" s="719"/>
      <c r="C487" s="719"/>
      <c r="D487" s="719"/>
      <c r="E487" s="719"/>
      <c r="F487" s="719"/>
      <c r="G487" s="719"/>
      <c r="H487" s="719"/>
      <c r="I487" s="3"/>
    </row>
    <row r="488" spans="1:9" ht="15">
      <c r="A488" s="719" t="s">
        <v>284</v>
      </c>
      <c r="B488" s="719"/>
      <c r="C488" s="719"/>
      <c r="D488" s="719"/>
      <c r="E488" s="719"/>
      <c r="F488" s="719"/>
      <c r="G488" s="719"/>
      <c r="H488" s="719"/>
      <c r="I488" s="3"/>
    </row>
    <row r="489" spans="1:9" ht="12.75">
      <c r="A489" s="720" t="s">
        <v>285</v>
      </c>
      <c r="B489" s="720"/>
      <c r="C489" s="720"/>
      <c r="D489" s="720"/>
      <c r="E489" s="720"/>
      <c r="F489" s="720"/>
      <c r="G489" s="720"/>
      <c r="H489" s="720"/>
      <c r="I489" s="3"/>
    </row>
    <row r="490" spans="1:9">
      <c r="A490" s="7"/>
      <c r="B490" s="7"/>
      <c r="C490" s="7"/>
      <c r="D490" s="7"/>
      <c r="E490" s="7"/>
      <c r="F490" s="7"/>
      <c r="G490" s="7"/>
      <c r="H490" s="7"/>
      <c r="I490" s="3"/>
    </row>
    <row r="491" spans="1:9" ht="12.75" thickBot="1">
      <c r="A491" s="7"/>
      <c r="B491" s="7"/>
      <c r="C491" s="7"/>
      <c r="D491" s="7"/>
      <c r="E491" s="7"/>
      <c r="F491" s="7"/>
      <c r="G491" s="7"/>
      <c r="H491" s="7"/>
      <c r="I491" s="3"/>
    </row>
    <row r="492" spans="1:9">
      <c r="A492" s="721" t="s">
        <v>0</v>
      </c>
      <c r="B492" s="723" t="s">
        <v>1</v>
      </c>
      <c r="C492" s="723" t="s">
        <v>2</v>
      </c>
      <c r="D492" s="723" t="s">
        <v>3</v>
      </c>
      <c r="E492" s="723" t="s">
        <v>4</v>
      </c>
      <c r="F492" s="58" t="s">
        <v>5</v>
      </c>
      <c r="G492" s="58" t="s">
        <v>6</v>
      </c>
      <c r="H492" s="59" t="s">
        <v>7</v>
      </c>
      <c r="I492" s="3"/>
    </row>
    <row r="493" spans="1:9">
      <c r="A493" s="722"/>
      <c r="B493" s="724"/>
      <c r="C493" s="724"/>
      <c r="D493" s="724"/>
      <c r="E493" s="724"/>
      <c r="F493" s="60" t="s">
        <v>8</v>
      </c>
      <c r="G493" s="60" t="s">
        <v>8</v>
      </c>
      <c r="H493" s="61" t="s">
        <v>8</v>
      </c>
      <c r="I493" s="3"/>
    </row>
    <row r="494" spans="1:9">
      <c r="A494" s="182" t="s">
        <v>9</v>
      </c>
      <c r="B494" s="183" t="s">
        <v>286</v>
      </c>
      <c r="C494" s="184"/>
      <c r="D494" s="185"/>
      <c r="E494" s="185"/>
      <c r="F494" s="186"/>
      <c r="G494" s="187"/>
      <c r="H494" s="188"/>
      <c r="I494" s="3"/>
    </row>
    <row r="495" spans="1:9">
      <c r="A495" s="192"/>
      <c r="B495" s="186" t="s">
        <v>287</v>
      </c>
      <c r="C495" s="193">
        <v>1</v>
      </c>
      <c r="D495" s="194" t="s">
        <v>49</v>
      </c>
      <c r="E495" s="185" t="s">
        <v>38</v>
      </c>
      <c r="F495" s="195">
        <v>750000</v>
      </c>
      <c r="G495" s="187">
        <f>F495*C495</f>
        <v>750000</v>
      </c>
      <c r="H495" s="188"/>
      <c r="I495" s="3"/>
    </row>
    <row r="496" spans="1:9">
      <c r="A496" s="192"/>
      <c r="B496" s="186" t="s">
        <v>288</v>
      </c>
      <c r="C496" s="193">
        <v>2</v>
      </c>
      <c r="D496" s="194" t="s">
        <v>18</v>
      </c>
      <c r="E496" s="185" t="s">
        <v>38</v>
      </c>
      <c r="F496" s="195">
        <v>1000000</v>
      </c>
      <c r="G496" s="187">
        <f>F496*C496</f>
        <v>2000000</v>
      </c>
      <c r="H496" s="188"/>
      <c r="I496" s="3"/>
    </row>
    <row r="497" spans="1:9">
      <c r="A497" s="192"/>
      <c r="B497" s="186" t="s">
        <v>289</v>
      </c>
      <c r="C497" s="193">
        <v>1</v>
      </c>
      <c r="D497" s="194" t="s">
        <v>18</v>
      </c>
      <c r="E497" s="185" t="s">
        <v>38</v>
      </c>
      <c r="F497" s="195">
        <v>850000</v>
      </c>
      <c r="G497" s="187">
        <f>F497*C497</f>
        <v>850000</v>
      </c>
      <c r="H497" s="188"/>
      <c r="I497" s="3"/>
    </row>
    <row r="498" spans="1:9">
      <c r="A498" s="192"/>
      <c r="B498" s="186" t="s">
        <v>290</v>
      </c>
      <c r="C498" s="193">
        <v>1</v>
      </c>
      <c r="D498" s="194" t="s">
        <v>49</v>
      </c>
      <c r="E498" s="185" t="s">
        <v>38</v>
      </c>
      <c r="F498" s="195">
        <v>500000</v>
      </c>
      <c r="G498" s="187">
        <f>F498*C498</f>
        <v>500000</v>
      </c>
      <c r="H498" s="188"/>
      <c r="I498" s="3"/>
    </row>
    <row r="499" spans="1:9">
      <c r="A499" s="192"/>
      <c r="B499" s="186" t="s">
        <v>291</v>
      </c>
      <c r="C499" s="193">
        <v>3</v>
      </c>
      <c r="D499" s="194" t="s">
        <v>18</v>
      </c>
      <c r="E499" s="185" t="s">
        <v>38</v>
      </c>
      <c r="F499" s="195">
        <v>150000</v>
      </c>
      <c r="G499" s="187">
        <f>F499*C499</f>
        <v>450000</v>
      </c>
      <c r="H499" s="196">
        <f>SUM(G495:G499)</f>
        <v>4550000</v>
      </c>
      <c r="I499" s="3"/>
    </row>
    <row r="500" spans="1:9">
      <c r="A500" s="192"/>
      <c r="B500" s="186" t="s">
        <v>292</v>
      </c>
      <c r="C500" s="193"/>
      <c r="D500" s="194"/>
      <c r="E500" s="185"/>
      <c r="F500" s="195"/>
      <c r="G500" s="187"/>
      <c r="H500" s="188"/>
      <c r="I500" s="3"/>
    </row>
    <row r="501" spans="1:9">
      <c r="A501" s="192"/>
      <c r="B501" s="186"/>
      <c r="C501" s="193"/>
      <c r="D501" s="185"/>
      <c r="E501" s="185"/>
      <c r="F501" s="195"/>
      <c r="G501" s="187"/>
      <c r="H501" s="188"/>
      <c r="I501" s="3"/>
    </row>
    <row r="502" spans="1:9">
      <c r="A502" s="182" t="s">
        <v>15</v>
      </c>
      <c r="B502" s="183" t="s">
        <v>293</v>
      </c>
      <c r="C502" s="193"/>
      <c r="D502" s="185"/>
      <c r="E502" s="185"/>
      <c r="F502" s="195"/>
      <c r="G502" s="187"/>
      <c r="H502" s="188"/>
      <c r="I502" s="3"/>
    </row>
    <row r="503" spans="1:9">
      <c r="A503" s="182"/>
      <c r="B503" s="186" t="s">
        <v>294</v>
      </c>
      <c r="C503" s="193"/>
      <c r="D503" s="185"/>
      <c r="E503" s="185"/>
      <c r="F503" s="195"/>
      <c r="G503" s="187"/>
      <c r="H503" s="188"/>
      <c r="I503" s="3"/>
    </row>
    <row r="504" spans="1:9">
      <c r="A504" s="192"/>
      <c r="B504" s="186" t="s">
        <v>295</v>
      </c>
      <c r="C504" s="193">
        <v>945</v>
      </c>
      <c r="D504" s="194" t="s">
        <v>262</v>
      </c>
      <c r="E504" s="185" t="s">
        <v>57</v>
      </c>
      <c r="F504" s="195">
        <v>4786.5</v>
      </c>
      <c r="G504" s="187">
        <f>F504*C504</f>
        <v>4523242.5</v>
      </c>
      <c r="H504" s="188"/>
      <c r="I504" s="3"/>
    </row>
    <row r="505" spans="1:9">
      <c r="A505" s="192"/>
      <c r="B505" s="186" t="s">
        <v>296</v>
      </c>
      <c r="C505" s="193">
        <v>2628</v>
      </c>
      <c r="D505" s="194" t="s">
        <v>270</v>
      </c>
      <c r="E505" s="185" t="s">
        <v>57</v>
      </c>
      <c r="F505" s="195">
        <v>3200.16</v>
      </c>
      <c r="G505" s="187">
        <f>F505*C505</f>
        <v>8410020.4800000004</v>
      </c>
      <c r="H505" s="188"/>
      <c r="I505" s="3"/>
    </row>
    <row r="506" spans="1:9">
      <c r="A506" s="192"/>
      <c r="B506" s="186" t="s">
        <v>297</v>
      </c>
      <c r="C506" s="193">
        <v>1890</v>
      </c>
      <c r="D506" s="194" t="s">
        <v>262</v>
      </c>
      <c r="E506" s="185" t="s">
        <v>57</v>
      </c>
      <c r="F506" s="195">
        <v>3200.16</v>
      </c>
      <c r="G506" s="187">
        <f>F506*C506</f>
        <v>6048302.3999999994</v>
      </c>
      <c r="H506" s="188"/>
      <c r="I506" s="3"/>
    </row>
    <row r="507" spans="1:9">
      <c r="A507" s="192"/>
      <c r="B507" s="186" t="s">
        <v>298</v>
      </c>
      <c r="C507" s="193">
        <v>94.5</v>
      </c>
      <c r="D507" s="194" t="s">
        <v>262</v>
      </c>
      <c r="E507" s="185" t="s">
        <v>299</v>
      </c>
      <c r="F507" s="195">
        <v>77424.05</v>
      </c>
      <c r="G507" s="187">
        <f>F507*C507</f>
        <v>7316572.7250000006</v>
      </c>
      <c r="H507" s="196">
        <f>SUM(G504:G507)</f>
        <v>26298138.105</v>
      </c>
      <c r="I507" s="3"/>
    </row>
    <row r="508" spans="1:9">
      <c r="A508" s="192"/>
      <c r="B508" s="186"/>
      <c r="C508" s="193"/>
      <c r="D508" s="194"/>
      <c r="E508" s="185"/>
      <c r="F508" s="195"/>
      <c r="G508" s="187"/>
      <c r="H508" s="196"/>
      <c r="I508" s="3"/>
    </row>
    <row r="509" spans="1:9">
      <c r="A509" s="182" t="s">
        <v>50</v>
      </c>
      <c r="B509" s="183" t="s">
        <v>300</v>
      </c>
      <c r="C509" s="193"/>
      <c r="D509" s="185"/>
      <c r="E509" s="185"/>
      <c r="F509" s="195"/>
      <c r="G509" s="187"/>
      <c r="H509" s="188"/>
      <c r="I509" s="3"/>
    </row>
    <row r="510" spans="1:9">
      <c r="A510" s="192"/>
      <c r="B510" s="186" t="s">
        <v>301</v>
      </c>
      <c r="C510" s="193">
        <v>1</v>
      </c>
      <c r="D510" s="194" t="s">
        <v>49</v>
      </c>
      <c r="E510" s="185" t="s">
        <v>38</v>
      </c>
      <c r="F510" s="195">
        <v>350000</v>
      </c>
      <c r="G510" s="187">
        <f>F510*C510</f>
        <v>350000</v>
      </c>
      <c r="H510" s="188"/>
      <c r="I510" s="3"/>
    </row>
    <row r="511" spans="1:9">
      <c r="A511" s="192"/>
      <c r="B511" s="186" t="s">
        <v>302</v>
      </c>
      <c r="C511" s="193">
        <v>1</v>
      </c>
      <c r="D511" s="194" t="s">
        <v>49</v>
      </c>
      <c r="E511" s="185" t="s">
        <v>38</v>
      </c>
      <c r="F511" s="195">
        <v>125000</v>
      </c>
      <c r="G511" s="187">
        <f>F511*C511</f>
        <v>125000</v>
      </c>
      <c r="H511" s="196">
        <f>SUM(G510:G511)</f>
        <v>475000</v>
      </c>
      <c r="I511" s="3"/>
    </row>
    <row r="512" spans="1:9">
      <c r="A512" s="192"/>
      <c r="B512" s="186"/>
      <c r="C512" s="193"/>
      <c r="D512" s="194"/>
      <c r="E512" s="185"/>
      <c r="F512" s="195"/>
      <c r="G512" s="187"/>
      <c r="H512" s="196"/>
      <c r="I512" s="3"/>
    </row>
    <row r="513" spans="1:9">
      <c r="A513" s="192"/>
      <c r="B513" s="186"/>
      <c r="C513" s="193"/>
      <c r="D513" s="185"/>
      <c r="E513" s="185"/>
      <c r="F513" s="195"/>
      <c r="G513" s="187"/>
      <c r="H513" s="188"/>
      <c r="I513" s="3"/>
    </row>
    <row r="514" spans="1:9" ht="12.75" thickBot="1">
      <c r="A514" s="192"/>
      <c r="B514" s="186"/>
      <c r="C514" s="193"/>
      <c r="D514" s="185"/>
      <c r="E514" s="185"/>
      <c r="F514" s="195"/>
      <c r="G514" s="187"/>
      <c r="H514" s="188"/>
      <c r="I514" s="3"/>
    </row>
    <row r="515" spans="1:9">
      <c r="A515" s="90"/>
      <c r="B515" s="91"/>
      <c r="C515" s="92"/>
      <c r="D515" s="93"/>
      <c r="E515" s="93"/>
      <c r="F515" s="93" t="s">
        <v>21</v>
      </c>
      <c r="G515" s="94">
        <f>SUM(H495:H512)</f>
        <v>31323138.105</v>
      </c>
      <c r="H515" s="95">
        <f>SUM(G515:G516)</f>
        <v>34455451.9155</v>
      </c>
      <c r="I515" s="3"/>
    </row>
    <row r="516" spans="1:9" ht="13.5" thickBot="1">
      <c r="A516" s="96"/>
      <c r="B516" s="97"/>
      <c r="C516" s="98"/>
      <c r="D516" s="98"/>
      <c r="E516" s="99"/>
      <c r="F516" s="100" t="s">
        <v>22</v>
      </c>
      <c r="G516" s="101">
        <f>G515/10</f>
        <v>3132313.8105000001</v>
      </c>
      <c r="H516" s="198"/>
    </row>
    <row r="517" spans="1:9">
      <c r="A517" s="103" t="s">
        <v>23</v>
      </c>
      <c r="B517" s="104"/>
      <c r="C517" s="104"/>
      <c r="D517" s="104"/>
      <c r="E517" s="104"/>
      <c r="F517" s="199"/>
      <c r="G517" s="106" t="s">
        <v>24</v>
      </c>
      <c r="H517" s="95">
        <f>H515</f>
        <v>34455451.9155</v>
      </c>
    </row>
    <row r="518" spans="1:9" ht="12.75" thickBot="1">
      <c r="A518" s="107"/>
      <c r="B518" s="109" t="s">
        <v>303</v>
      </c>
      <c r="C518" s="109"/>
      <c r="D518" s="109"/>
      <c r="E518" s="109"/>
      <c r="F518" s="200"/>
      <c r="G518" s="111" t="s">
        <v>26</v>
      </c>
      <c r="H518" s="112">
        <f>ROUND(H517,-2)</f>
        <v>34455500</v>
      </c>
    </row>
    <row r="519" spans="1:9">
      <c r="A519" s="113"/>
      <c r="B519" s="113"/>
      <c r="C519" s="113"/>
      <c r="D519" s="113"/>
      <c r="E519" s="113"/>
      <c r="F519" s="113"/>
      <c r="G519" s="113"/>
      <c r="H519" s="114"/>
    </row>
    <row r="520" spans="1:9">
      <c r="A520" s="113"/>
      <c r="B520" s="113"/>
      <c r="C520" s="113"/>
      <c r="D520" s="113"/>
      <c r="E520" s="113"/>
      <c r="F520" s="113"/>
      <c r="G520" s="113"/>
      <c r="H520" s="114"/>
    </row>
    <row r="521" spans="1:9">
      <c r="A521" s="6"/>
      <c r="B521" s="6"/>
      <c r="C521" s="6"/>
      <c r="D521" s="6"/>
      <c r="E521" s="6"/>
      <c r="F521" s="6"/>
      <c r="G521" s="718" t="s">
        <v>304</v>
      </c>
      <c r="H521" s="718"/>
    </row>
    <row r="522" spans="1:9">
      <c r="A522" s="718" t="s">
        <v>208</v>
      </c>
      <c r="B522" s="718"/>
      <c r="C522" s="718" t="s">
        <v>28</v>
      </c>
      <c r="D522" s="718"/>
      <c r="E522" s="718"/>
      <c r="F522" s="6"/>
      <c r="G522" s="718" t="s">
        <v>29</v>
      </c>
      <c r="H522" s="718"/>
    </row>
    <row r="523" spans="1:9">
      <c r="A523" s="6"/>
      <c r="B523" s="6"/>
      <c r="C523" s="6"/>
      <c r="D523" s="6"/>
      <c r="E523" s="6"/>
      <c r="F523" s="6"/>
      <c r="G523" s="6"/>
      <c r="H523" s="6"/>
    </row>
    <row r="524" spans="1:9">
      <c r="A524" s="6"/>
      <c r="B524" s="6"/>
      <c r="C524" s="6"/>
      <c r="D524" s="6"/>
      <c r="E524" s="6"/>
      <c r="F524" s="6"/>
      <c r="G524" s="6"/>
      <c r="H524" s="6"/>
    </row>
    <row r="525" spans="1:9">
      <c r="A525" s="6"/>
      <c r="B525" s="6"/>
      <c r="C525" s="6"/>
      <c r="D525" s="6"/>
      <c r="E525" s="6"/>
      <c r="F525" s="6"/>
      <c r="G525" s="6"/>
      <c r="H525" s="6"/>
    </row>
    <row r="526" spans="1:9">
      <c r="A526" s="717" t="s">
        <v>30</v>
      </c>
      <c r="B526" s="717"/>
      <c r="C526" s="717" t="s">
        <v>31</v>
      </c>
      <c r="D526" s="717"/>
      <c r="E526" s="717"/>
      <c r="F526" s="6"/>
      <c r="G526" s="717" t="s">
        <v>32</v>
      </c>
      <c r="H526" s="717"/>
    </row>
    <row r="527" spans="1:9">
      <c r="A527" s="718" t="s">
        <v>33</v>
      </c>
      <c r="B527" s="718"/>
      <c r="C527" s="718" t="s">
        <v>34</v>
      </c>
      <c r="D527" s="718"/>
      <c r="E527" s="718"/>
      <c r="F527" s="6"/>
      <c r="G527" s="718" t="s">
        <v>35</v>
      </c>
      <c r="H527" s="718"/>
    </row>
    <row r="532" spans="1:8" ht="15">
      <c r="A532" s="719" t="s">
        <v>209</v>
      </c>
      <c r="B532" s="719"/>
      <c r="C532" s="719"/>
      <c r="D532" s="719"/>
      <c r="E532" s="719"/>
      <c r="F532" s="719"/>
      <c r="G532" s="719"/>
      <c r="H532" s="719"/>
    </row>
    <row r="533" spans="1:8" ht="15">
      <c r="A533" s="719" t="s">
        <v>305</v>
      </c>
      <c r="B533" s="719"/>
      <c r="C533" s="719"/>
      <c r="D533" s="719"/>
      <c r="E533" s="719"/>
      <c r="F533" s="719"/>
      <c r="G533" s="719"/>
      <c r="H533" s="719"/>
    </row>
    <row r="534" spans="1:8" ht="12.75">
      <c r="A534" s="720" t="s">
        <v>285</v>
      </c>
      <c r="B534" s="720"/>
      <c r="C534" s="720"/>
      <c r="D534" s="720"/>
      <c r="E534" s="720"/>
      <c r="F534" s="720"/>
      <c r="G534" s="720"/>
      <c r="H534" s="720"/>
    </row>
    <row r="535" spans="1:8">
      <c r="A535" s="7"/>
      <c r="B535" s="7"/>
      <c r="C535" s="7"/>
      <c r="D535" s="7"/>
      <c r="E535" s="7"/>
      <c r="F535" s="7"/>
      <c r="G535" s="7"/>
      <c r="H535" s="7"/>
    </row>
    <row r="536" spans="1:8" ht="12.75" thickBot="1">
      <c r="A536" s="7"/>
      <c r="B536" s="7"/>
      <c r="C536" s="7"/>
      <c r="D536" s="7"/>
      <c r="E536" s="7"/>
      <c r="F536" s="7"/>
      <c r="G536" s="7"/>
      <c r="H536" s="7"/>
    </row>
    <row r="537" spans="1:8">
      <c r="A537" s="721" t="s">
        <v>0</v>
      </c>
      <c r="B537" s="723" t="s">
        <v>1</v>
      </c>
      <c r="C537" s="723" t="s">
        <v>2</v>
      </c>
      <c r="D537" s="723" t="s">
        <v>3</v>
      </c>
      <c r="E537" s="723" t="s">
        <v>4</v>
      </c>
      <c r="F537" s="58" t="s">
        <v>5</v>
      </c>
      <c r="G537" s="58" t="s">
        <v>6</v>
      </c>
      <c r="H537" s="59" t="s">
        <v>7</v>
      </c>
    </row>
    <row r="538" spans="1:8">
      <c r="A538" s="722"/>
      <c r="B538" s="724"/>
      <c r="C538" s="724"/>
      <c r="D538" s="724"/>
      <c r="E538" s="724"/>
      <c r="F538" s="60" t="s">
        <v>8</v>
      </c>
      <c r="G538" s="60" t="s">
        <v>8</v>
      </c>
      <c r="H538" s="61" t="s">
        <v>8</v>
      </c>
    </row>
    <row r="539" spans="1:8">
      <c r="A539" s="182" t="s">
        <v>9</v>
      </c>
      <c r="B539" s="183" t="s">
        <v>306</v>
      </c>
      <c r="C539" s="184"/>
      <c r="D539" s="185"/>
      <c r="E539" s="185"/>
      <c r="F539" s="186"/>
      <c r="G539" s="187"/>
      <c r="H539" s="188"/>
    </row>
    <row r="540" spans="1:8">
      <c r="A540" s="192"/>
      <c r="B540" s="186" t="s">
        <v>307</v>
      </c>
      <c r="C540" s="193">
        <v>1</v>
      </c>
      <c r="D540" s="194" t="s">
        <v>308</v>
      </c>
      <c r="E540" s="185" t="s">
        <v>13</v>
      </c>
      <c r="F540" s="195">
        <v>11157802.65</v>
      </c>
      <c r="G540" s="187">
        <f>F540*C540</f>
        <v>11157802.65</v>
      </c>
      <c r="H540" s="188"/>
    </row>
    <row r="541" spans="1:8">
      <c r="A541" s="192"/>
      <c r="B541" s="186" t="s">
        <v>309</v>
      </c>
      <c r="C541" s="193"/>
      <c r="D541" s="185"/>
      <c r="E541" s="185"/>
      <c r="F541" s="195"/>
      <c r="G541" s="187"/>
      <c r="H541" s="188"/>
    </row>
    <row r="542" spans="1:8">
      <c r="A542" s="192"/>
      <c r="B542" s="186"/>
      <c r="C542" s="193"/>
      <c r="D542" s="185"/>
      <c r="E542" s="185"/>
      <c r="F542" s="195"/>
      <c r="G542" s="187"/>
      <c r="H542" s="188"/>
    </row>
    <row r="543" spans="1:8">
      <c r="A543" s="182" t="s">
        <v>15</v>
      </c>
      <c r="B543" s="183" t="s">
        <v>310</v>
      </c>
      <c r="C543" s="193"/>
      <c r="D543" s="185"/>
      <c r="E543" s="185"/>
      <c r="F543" s="195"/>
      <c r="G543" s="187"/>
      <c r="H543" s="188"/>
    </row>
    <row r="544" spans="1:8">
      <c r="A544" s="192"/>
      <c r="B544" s="186" t="s">
        <v>311</v>
      </c>
      <c r="C544" s="193">
        <v>47.1</v>
      </c>
      <c r="D544" s="194" t="s">
        <v>270</v>
      </c>
      <c r="E544" s="185" t="s">
        <v>243</v>
      </c>
      <c r="F544" s="195">
        <v>8045.8</v>
      </c>
      <c r="G544" s="187">
        <f>F544*C544</f>
        <v>378957.18</v>
      </c>
      <c r="H544" s="188"/>
    </row>
    <row r="545" spans="1:8">
      <c r="A545" s="192"/>
      <c r="B545" s="186" t="s">
        <v>312</v>
      </c>
      <c r="C545" s="193"/>
      <c r="D545" s="185"/>
      <c r="E545" s="185"/>
      <c r="F545" s="195"/>
      <c r="G545" s="187"/>
      <c r="H545" s="188"/>
    </row>
    <row r="546" spans="1:8">
      <c r="A546" s="192"/>
      <c r="B546" s="186" t="s">
        <v>313</v>
      </c>
      <c r="C546" s="193">
        <v>47.1</v>
      </c>
      <c r="D546" s="194" t="s">
        <v>270</v>
      </c>
      <c r="E546" s="185" t="s">
        <v>191</v>
      </c>
      <c r="F546" s="195">
        <v>43415.93</v>
      </c>
      <c r="G546" s="187">
        <f>F546*C546</f>
        <v>2044890.3030000001</v>
      </c>
      <c r="H546" s="188"/>
    </row>
    <row r="547" spans="1:8">
      <c r="A547" s="192"/>
      <c r="B547" s="186" t="s">
        <v>314</v>
      </c>
      <c r="C547" s="193"/>
      <c r="D547" s="185"/>
      <c r="E547" s="185"/>
      <c r="F547" s="195"/>
      <c r="G547" s="187"/>
      <c r="H547" s="188"/>
    </row>
    <row r="548" spans="1:8">
      <c r="A548" s="192"/>
      <c r="B548" s="186"/>
      <c r="C548" s="193"/>
      <c r="D548" s="185"/>
      <c r="E548" s="185"/>
      <c r="F548" s="195"/>
      <c r="G548" s="187"/>
      <c r="H548" s="188"/>
    </row>
    <row r="549" spans="1:8" ht="12.75" thickBot="1">
      <c r="A549" s="192"/>
      <c r="B549" s="186"/>
      <c r="C549" s="193"/>
      <c r="D549" s="185"/>
      <c r="E549" s="185"/>
      <c r="F549" s="195"/>
      <c r="G549" s="187"/>
      <c r="H549" s="188"/>
    </row>
    <row r="550" spans="1:8">
      <c r="A550" s="90"/>
      <c r="B550" s="91"/>
      <c r="C550" s="92"/>
      <c r="D550" s="93"/>
      <c r="E550" s="93"/>
      <c r="F550" s="93" t="s">
        <v>21</v>
      </c>
      <c r="G550" s="94">
        <f>SUM(G539:G549)</f>
        <v>13581650.132999999</v>
      </c>
      <c r="H550" s="95">
        <f>SUM(G550:G551)</f>
        <v>14939815.146299999</v>
      </c>
    </row>
    <row r="551" spans="1:8" ht="12.75">
      <c r="A551" s="96"/>
      <c r="B551" s="97"/>
      <c r="C551" s="98"/>
      <c r="D551" s="98"/>
      <c r="E551" s="99"/>
      <c r="F551" s="100" t="s">
        <v>22</v>
      </c>
      <c r="G551" s="101">
        <f>G550/10</f>
        <v>1358165.0133</v>
      </c>
      <c r="H551" s="198"/>
    </row>
    <row r="552" spans="1:8" ht="13.5" thickBot="1">
      <c r="A552" s="96"/>
      <c r="B552" s="97"/>
      <c r="C552" s="98"/>
      <c r="D552" s="98"/>
      <c r="E552" s="99"/>
      <c r="F552" s="224"/>
      <c r="G552" s="101"/>
      <c r="H552" s="198"/>
    </row>
    <row r="553" spans="1:8">
      <c r="A553" s="103" t="s">
        <v>23</v>
      </c>
      <c r="B553" s="104"/>
      <c r="C553" s="104"/>
      <c r="D553" s="104"/>
      <c r="E553" s="104"/>
      <c r="F553" s="199"/>
      <c r="G553" s="106" t="s">
        <v>24</v>
      </c>
      <c r="H553" s="95">
        <f>H550</f>
        <v>14939815.146299999</v>
      </c>
    </row>
    <row r="554" spans="1:8" ht="12.75" thickBot="1">
      <c r="A554" s="107"/>
      <c r="B554" s="109" t="s">
        <v>315</v>
      </c>
      <c r="C554" s="109"/>
      <c r="D554" s="109"/>
      <c r="E554" s="109"/>
      <c r="F554" s="200"/>
      <c r="G554" s="111" t="s">
        <v>26</v>
      </c>
      <c r="H554" s="112">
        <f>ROUND(H553,-2)</f>
        <v>14939800</v>
      </c>
    </row>
    <row r="555" spans="1:8">
      <c r="A555" s="113"/>
      <c r="B555" s="113"/>
      <c r="C555" s="113"/>
      <c r="D555" s="113"/>
      <c r="E555" s="113"/>
      <c r="F555" s="113"/>
      <c r="G555" s="113"/>
      <c r="H555" s="114"/>
    </row>
    <row r="556" spans="1:8">
      <c r="A556" s="113"/>
      <c r="B556" s="113"/>
      <c r="C556" s="113"/>
      <c r="D556" s="113"/>
      <c r="E556" s="113"/>
      <c r="F556" s="113"/>
      <c r="G556" s="113"/>
      <c r="H556" s="114"/>
    </row>
    <row r="557" spans="1:8">
      <c r="A557" s="6"/>
      <c r="B557" s="6"/>
      <c r="C557" s="6"/>
      <c r="D557" s="6"/>
      <c r="E557" s="6"/>
      <c r="F557" s="6"/>
      <c r="G557" s="718" t="s">
        <v>316</v>
      </c>
      <c r="H557" s="718"/>
    </row>
    <row r="558" spans="1:8">
      <c r="A558" s="718" t="s">
        <v>208</v>
      </c>
      <c r="B558" s="718"/>
      <c r="C558" s="718" t="s">
        <v>28</v>
      </c>
      <c r="D558" s="718"/>
      <c r="E558" s="718"/>
      <c r="F558" s="6"/>
      <c r="G558" s="718" t="s">
        <v>29</v>
      </c>
      <c r="H558" s="718"/>
    </row>
    <row r="559" spans="1:8">
      <c r="A559" s="6"/>
      <c r="B559" s="6"/>
      <c r="C559" s="6"/>
      <c r="D559" s="6"/>
      <c r="E559" s="6"/>
      <c r="F559" s="6"/>
      <c r="G559" s="6"/>
      <c r="H559" s="6"/>
    </row>
    <row r="560" spans="1:8">
      <c r="A560" s="6"/>
      <c r="B560" s="6"/>
      <c r="C560" s="6"/>
      <c r="D560" s="6"/>
      <c r="E560" s="6"/>
      <c r="F560" s="6"/>
      <c r="G560" s="6"/>
      <c r="H560" s="6"/>
    </row>
    <row r="561" spans="1:8">
      <c r="A561" s="6"/>
      <c r="B561" s="6"/>
      <c r="C561" s="6"/>
      <c r="D561" s="6"/>
      <c r="E561" s="6"/>
      <c r="F561" s="6"/>
      <c r="G561" s="6"/>
      <c r="H561" s="6"/>
    </row>
    <row r="562" spans="1:8">
      <c r="A562" s="717" t="s">
        <v>30</v>
      </c>
      <c r="B562" s="717"/>
      <c r="C562" s="717" t="s">
        <v>31</v>
      </c>
      <c r="D562" s="717"/>
      <c r="E562" s="717"/>
      <c r="F562" s="6"/>
      <c r="G562" s="717" t="s">
        <v>32</v>
      </c>
      <c r="H562" s="717"/>
    </row>
    <row r="563" spans="1:8">
      <c r="A563" s="718" t="s">
        <v>33</v>
      </c>
      <c r="B563" s="718"/>
      <c r="C563" s="718" t="s">
        <v>34</v>
      </c>
      <c r="D563" s="718"/>
      <c r="E563" s="718"/>
      <c r="F563" s="6"/>
      <c r="G563" s="718" t="s">
        <v>35</v>
      </c>
      <c r="H563" s="718"/>
    </row>
    <row r="570" spans="1:8">
      <c r="A570" s="725" t="s">
        <v>209</v>
      </c>
      <c r="B570" s="725"/>
      <c r="C570" s="725"/>
      <c r="D570" s="725"/>
      <c r="E570" s="725"/>
      <c r="F570" s="725"/>
      <c r="G570" s="725"/>
      <c r="H570" s="725"/>
    </row>
    <row r="571" spans="1:8">
      <c r="A571" s="725" t="s">
        <v>317</v>
      </c>
      <c r="B571" s="725"/>
      <c r="C571" s="725"/>
      <c r="D571" s="725"/>
      <c r="E571" s="725"/>
      <c r="F571" s="725"/>
      <c r="G571" s="725"/>
      <c r="H571" s="725"/>
    </row>
    <row r="572" spans="1:8">
      <c r="A572" s="725" t="s">
        <v>233</v>
      </c>
      <c r="B572" s="725"/>
      <c r="C572" s="725"/>
      <c r="D572" s="725"/>
      <c r="E572" s="725"/>
      <c r="F572" s="725"/>
      <c r="G572" s="725"/>
      <c r="H572" s="725"/>
    </row>
    <row r="573" spans="1:8">
      <c r="A573" s="7"/>
      <c r="B573" s="7"/>
      <c r="C573" s="7"/>
      <c r="D573" s="7"/>
      <c r="E573" s="7"/>
      <c r="F573" s="7"/>
      <c r="G573" s="7"/>
      <c r="H573" s="7"/>
    </row>
    <row r="574" spans="1:8" ht="12.75" thickBot="1">
      <c r="A574" s="7"/>
      <c r="B574" s="7"/>
      <c r="C574" s="7"/>
      <c r="D574" s="7"/>
      <c r="E574" s="7"/>
      <c r="F574" s="7"/>
      <c r="G574" s="7"/>
      <c r="H574" s="7"/>
    </row>
    <row r="575" spans="1:8">
      <c r="A575" s="721" t="s">
        <v>0</v>
      </c>
      <c r="B575" s="723" t="s">
        <v>1</v>
      </c>
      <c r="C575" s="723" t="s">
        <v>2</v>
      </c>
      <c r="D575" s="723" t="s">
        <v>3</v>
      </c>
      <c r="E575" s="723" t="s">
        <v>4</v>
      </c>
      <c r="F575" s="58" t="s">
        <v>5</v>
      </c>
      <c r="G575" s="58" t="s">
        <v>6</v>
      </c>
      <c r="H575" s="59" t="s">
        <v>7</v>
      </c>
    </row>
    <row r="576" spans="1:8">
      <c r="A576" s="722"/>
      <c r="B576" s="724"/>
      <c r="C576" s="724"/>
      <c r="D576" s="724"/>
      <c r="E576" s="724"/>
      <c r="F576" s="225" t="s">
        <v>8</v>
      </c>
      <c r="G576" s="225" t="s">
        <v>8</v>
      </c>
      <c r="H576" s="226" t="s">
        <v>8</v>
      </c>
    </row>
    <row r="577" spans="1:8">
      <c r="A577" s="227" t="s">
        <v>9</v>
      </c>
      <c r="B577" s="228" t="s">
        <v>16</v>
      </c>
      <c r="C577" s="229"/>
      <c r="D577" s="230"/>
      <c r="E577" s="230"/>
      <c r="F577" s="231"/>
      <c r="G577" s="232"/>
      <c r="H577" s="233"/>
    </row>
    <row r="578" spans="1:8">
      <c r="A578" s="234"/>
      <c r="B578" s="231" t="s">
        <v>318</v>
      </c>
      <c r="C578" s="235">
        <v>5</v>
      </c>
      <c r="D578" s="236" t="s">
        <v>12</v>
      </c>
      <c r="E578" s="230" t="s">
        <v>13</v>
      </c>
      <c r="F578" s="237">
        <v>909728.15</v>
      </c>
      <c r="G578" s="232">
        <f>F578*C578</f>
        <v>4548640.75</v>
      </c>
      <c r="H578" s="233"/>
    </row>
    <row r="579" spans="1:8">
      <c r="A579" s="234"/>
      <c r="B579" s="238" t="s">
        <v>319</v>
      </c>
      <c r="C579" s="235"/>
      <c r="D579" s="230"/>
      <c r="E579" s="230"/>
      <c r="F579" s="237"/>
      <c r="G579" s="232"/>
      <c r="H579" s="233"/>
    </row>
    <row r="580" spans="1:8">
      <c r="A580" s="234"/>
      <c r="B580" s="238" t="s">
        <v>320</v>
      </c>
      <c r="C580" s="235"/>
      <c r="D580" s="230"/>
      <c r="E580" s="230"/>
      <c r="F580" s="237"/>
      <c r="G580" s="232"/>
      <c r="H580" s="233"/>
    </row>
    <row r="581" spans="1:8">
      <c r="A581" s="234"/>
      <c r="B581" s="238" t="s">
        <v>321</v>
      </c>
      <c r="C581" s="235"/>
      <c r="D581" s="230"/>
      <c r="E581" s="230"/>
      <c r="F581" s="237"/>
      <c r="G581" s="232"/>
      <c r="H581" s="233"/>
    </row>
    <row r="582" spans="1:8">
      <c r="A582" s="234"/>
      <c r="B582" s="238" t="s">
        <v>322</v>
      </c>
      <c r="C582" s="235">
        <v>1</v>
      </c>
      <c r="D582" s="236" t="s">
        <v>12</v>
      </c>
      <c r="E582" s="230" t="s">
        <v>13</v>
      </c>
      <c r="F582" s="237">
        <v>1048583.5</v>
      </c>
      <c r="G582" s="232">
        <f>F582*C582</f>
        <v>1048583.5</v>
      </c>
      <c r="H582" s="233"/>
    </row>
    <row r="583" spans="1:8">
      <c r="A583" s="234"/>
      <c r="B583" s="238" t="s">
        <v>323</v>
      </c>
      <c r="C583" s="235"/>
      <c r="D583" s="230"/>
      <c r="E583" s="230"/>
      <c r="F583" s="237"/>
      <c r="G583" s="232"/>
      <c r="H583" s="233"/>
    </row>
    <row r="584" spans="1:8">
      <c r="A584" s="234"/>
      <c r="B584" s="238" t="s">
        <v>320</v>
      </c>
      <c r="C584" s="235"/>
      <c r="D584" s="230"/>
      <c r="E584" s="230"/>
      <c r="F584" s="237"/>
      <c r="G584" s="232"/>
      <c r="H584" s="233"/>
    </row>
    <row r="585" spans="1:8">
      <c r="A585" s="234"/>
      <c r="B585" s="238" t="s">
        <v>321</v>
      </c>
      <c r="C585" s="235"/>
      <c r="D585" s="230"/>
      <c r="E585" s="230"/>
      <c r="F585" s="237"/>
      <c r="G585" s="232"/>
      <c r="H585" s="233"/>
    </row>
    <row r="586" spans="1:8">
      <c r="A586" s="234"/>
      <c r="B586" s="238" t="s">
        <v>324</v>
      </c>
      <c r="C586" s="235">
        <v>1</v>
      </c>
      <c r="D586" s="230" t="s">
        <v>18</v>
      </c>
      <c r="E586" s="230" t="s">
        <v>13</v>
      </c>
      <c r="F586" s="237">
        <v>5650000</v>
      </c>
      <c r="G586" s="232">
        <f>F586*C586</f>
        <v>5650000</v>
      </c>
      <c r="H586" s="233"/>
    </row>
    <row r="587" spans="1:8">
      <c r="A587" s="234"/>
      <c r="B587" s="238" t="s">
        <v>325</v>
      </c>
      <c r="C587" s="235"/>
      <c r="D587" s="230"/>
      <c r="E587" s="230"/>
      <c r="F587" s="237"/>
      <c r="G587" s="232"/>
      <c r="H587" s="233"/>
    </row>
    <row r="588" spans="1:8">
      <c r="A588" s="234"/>
      <c r="B588" s="238" t="s">
        <v>326</v>
      </c>
      <c r="C588" s="235"/>
      <c r="D588" s="230"/>
      <c r="E588" s="230"/>
      <c r="F588" s="237"/>
      <c r="G588" s="232"/>
      <c r="H588" s="233"/>
    </row>
    <row r="589" spans="1:8">
      <c r="A589" s="234"/>
      <c r="B589" s="238" t="s">
        <v>327</v>
      </c>
      <c r="C589" s="235">
        <v>131.08000000000001</v>
      </c>
      <c r="D589" s="230" t="s">
        <v>270</v>
      </c>
      <c r="E589" s="230" t="s">
        <v>328</v>
      </c>
      <c r="F589" s="237">
        <v>23009.8</v>
      </c>
      <c r="G589" s="232">
        <f>F589*C589</f>
        <v>3016124.5840000003</v>
      </c>
      <c r="H589" s="233"/>
    </row>
    <row r="590" spans="1:8">
      <c r="A590" s="234"/>
      <c r="B590" s="238" t="s">
        <v>329</v>
      </c>
      <c r="C590" s="235"/>
      <c r="D590" s="230"/>
      <c r="E590" s="230"/>
      <c r="F590" s="237"/>
      <c r="G590" s="232"/>
      <c r="H590" s="233"/>
    </row>
    <row r="591" spans="1:8">
      <c r="A591" s="234"/>
      <c r="B591" s="238" t="s">
        <v>330</v>
      </c>
      <c r="C591" s="235">
        <v>1</v>
      </c>
      <c r="D591" s="230" t="s">
        <v>12</v>
      </c>
      <c r="E591" s="230" t="s">
        <v>13</v>
      </c>
      <c r="F591" s="237">
        <v>695000</v>
      </c>
      <c r="G591" s="232">
        <f>F591*C591</f>
        <v>695000</v>
      </c>
      <c r="H591" s="233"/>
    </row>
    <row r="592" spans="1:8">
      <c r="A592" s="234"/>
      <c r="B592" s="238" t="s">
        <v>331</v>
      </c>
      <c r="C592" s="235"/>
      <c r="D592" s="230"/>
      <c r="E592" s="230"/>
      <c r="F592" s="237"/>
      <c r="G592" s="232"/>
      <c r="H592" s="233"/>
    </row>
    <row r="593" spans="1:8">
      <c r="A593" s="234"/>
      <c r="B593" s="238" t="s">
        <v>326</v>
      </c>
      <c r="C593" s="235"/>
      <c r="D593" s="230"/>
      <c r="E593" s="230"/>
      <c r="F593" s="237"/>
      <c r="G593" s="232"/>
      <c r="H593" s="233"/>
    </row>
    <row r="594" spans="1:8">
      <c r="A594" s="234"/>
      <c r="B594" s="238"/>
      <c r="C594" s="235"/>
      <c r="D594" s="230"/>
      <c r="E594" s="230"/>
      <c r="F594" s="237"/>
      <c r="G594" s="232"/>
      <c r="H594" s="233"/>
    </row>
    <row r="595" spans="1:8">
      <c r="A595" s="234"/>
      <c r="B595" s="238" t="s">
        <v>332</v>
      </c>
      <c r="C595" s="235">
        <v>1</v>
      </c>
      <c r="D595" s="230" t="s">
        <v>12</v>
      </c>
      <c r="E595" s="230" t="s">
        <v>13</v>
      </c>
      <c r="F595" s="237">
        <v>630000</v>
      </c>
      <c r="G595" s="232">
        <f>F595*C595</f>
        <v>630000</v>
      </c>
      <c r="H595" s="233"/>
    </row>
    <row r="596" spans="1:8">
      <c r="A596" s="234"/>
      <c r="B596" s="238" t="s">
        <v>333</v>
      </c>
      <c r="C596" s="235"/>
      <c r="D596" s="230"/>
      <c r="E596" s="230"/>
      <c r="F596" s="237"/>
      <c r="G596" s="232"/>
      <c r="H596" s="233"/>
    </row>
    <row r="597" spans="1:8">
      <c r="A597" s="234"/>
      <c r="B597" s="238" t="s">
        <v>334</v>
      </c>
      <c r="C597" s="235"/>
      <c r="D597" s="230"/>
      <c r="E597" s="230"/>
      <c r="F597" s="237"/>
      <c r="G597" s="232"/>
      <c r="H597" s="233"/>
    </row>
    <row r="598" spans="1:8" ht="12.75" thickBot="1">
      <c r="A598" s="234"/>
      <c r="B598" s="238"/>
      <c r="C598" s="235"/>
      <c r="D598" s="230"/>
      <c r="E598" s="230"/>
      <c r="F598" s="237"/>
      <c r="G598" s="232"/>
      <c r="H598" s="233"/>
    </row>
    <row r="599" spans="1:8">
      <c r="A599" s="239"/>
      <c r="B599" s="240"/>
      <c r="C599" s="241"/>
      <c r="D599" s="744" t="s">
        <v>21</v>
      </c>
      <c r="E599" s="744"/>
      <c r="F599" s="745"/>
      <c r="G599" s="242">
        <f>SUM(G577:G598)</f>
        <v>15588348.834000001</v>
      </c>
      <c r="H599" s="243">
        <f>SUM(G599:G600)</f>
        <v>17147183.717399999</v>
      </c>
    </row>
    <row r="600" spans="1:8" ht="12.75">
      <c r="A600" s="244"/>
      <c r="B600" s="245"/>
      <c r="C600" s="246"/>
      <c r="D600" s="246"/>
      <c r="E600" s="247"/>
      <c r="F600" s="224" t="s">
        <v>22</v>
      </c>
      <c r="G600" s="248">
        <f>G599/10</f>
        <v>1558834.8834000002</v>
      </c>
      <c r="H600" s="249"/>
    </row>
    <row r="601" spans="1:8" ht="13.5" thickBot="1">
      <c r="A601" s="244"/>
      <c r="B601" s="245"/>
      <c r="C601" s="246"/>
      <c r="D601" s="246"/>
      <c r="E601" s="247"/>
      <c r="F601" s="224"/>
      <c r="G601" s="248"/>
      <c r="H601" s="249"/>
    </row>
    <row r="602" spans="1:8">
      <c r="A602" s="103" t="s">
        <v>23</v>
      </c>
      <c r="B602" s="104"/>
      <c r="C602" s="104"/>
      <c r="D602" s="104"/>
      <c r="E602" s="104"/>
      <c r="F602" s="199"/>
      <c r="G602" s="250" t="s">
        <v>24</v>
      </c>
      <c r="H602" s="243">
        <f>H599</f>
        <v>17147183.717399999</v>
      </c>
    </row>
    <row r="603" spans="1:8" ht="12.75" thickBot="1">
      <c r="A603" s="107"/>
      <c r="B603" s="746" t="s">
        <v>335</v>
      </c>
      <c r="C603" s="746"/>
      <c r="D603" s="746"/>
      <c r="E603" s="746"/>
      <c r="F603" s="200"/>
      <c r="G603" s="251" t="s">
        <v>26</v>
      </c>
      <c r="H603" s="252">
        <f>ROUND(H602,-2)</f>
        <v>17147200</v>
      </c>
    </row>
    <row r="604" spans="1:8">
      <c r="A604" s="113"/>
      <c r="B604" s="113"/>
      <c r="C604" s="113"/>
      <c r="D604" s="113"/>
      <c r="E604" s="113"/>
      <c r="F604" s="113"/>
      <c r="G604" s="113"/>
      <c r="H604" s="114"/>
    </row>
    <row r="605" spans="1:8">
      <c r="A605" s="113"/>
      <c r="B605" s="113"/>
      <c r="C605" s="113"/>
      <c r="D605" s="113"/>
      <c r="E605" s="113"/>
      <c r="F605" s="113"/>
      <c r="G605" s="113"/>
      <c r="H605" s="114"/>
    </row>
    <row r="606" spans="1:8">
      <c r="A606" s="6"/>
      <c r="B606" s="6"/>
      <c r="C606" s="6"/>
      <c r="D606" s="6"/>
      <c r="E606" s="6"/>
      <c r="F606" s="6"/>
      <c r="G606" s="718" t="s">
        <v>336</v>
      </c>
      <c r="H606" s="718"/>
    </row>
    <row r="607" spans="1:8">
      <c r="A607" s="718" t="s">
        <v>208</v>
      </c>
      <c r="B607" s="718"/>
      <c r="C607" s="718" t="s">
        <v>28</v>
      </c>
      <c r="D607" s="718"/>
      <c r="E607" s="718"/>
      <c r="F607" s="6"/>
      <c r="G607" s="718" t="s">
        <v>29</v>
      </c>
      <c r="H607" s="718"/>
    </row>
    <row r="608" spans="1:8">
      <c r="A608" s="6"/>
      <c r="B608" s="6"/>
      <c r="C608" s="6"/>
      <c r="D608" s="6"/>
      <c r="E608" s="6"/>
      <c r="F608" s="6"/>
      <c r="G608" s="6"/>
      <c r="H608" s="6"/>
    </row>
    <row r="609" spans="1:8">
      <c r="A609" s="6"/>
      <c r="B609" s="6"/>
      <c r="C609" s="6"/>
      <c r="D609" s="6"/>
      <c r="E609" s="6"/>
      <c r="F609" s="6"/>
      <c r="G609" s="6"/>
      <c r="H609" s="6"/>
    </row>
    <row r="610" spans="1:8">
      <c r="A610" s="6"/>
      <c r="B610" s="6"/>
      <c r="C610" s="6"/>
      <c r="D610" s="6"/>
      <c r="E610" s="6"/>
      <c r="F610" s="6"/>
      <c r="G610" s="6"/>
      <c r="H610" s="6"/>
    </row>
    <row r="611" spans="1:8">
      <c r="A611" s="717" t="s">
        <v>30</v>
      </c>
      <c r="B611" s="717"/>
      <c r="C611" s="717" t="s">
        <v>31</v>
      </c>
      <c r="D611" s="717"/>
      <c r="E611" s="717"/>
      <c r="F611" s="6"/>
      <c r="G611" s="717" t="s">
        <v>32</v>
      </c>
      <c r="H611" s="717"/>
    </row>
    <row r="612" spans="1:8">
      <c r="A612" s="718" t="s">
        <v>33</v>
      </c>
      <c r="B612" s="718"/>
      <c r="C612" s="718" t="s">
        <v>34</v>
      </c>
      <c r="D612" s="718"/>
      <c r="E612" s="718"/>
      <c r="F612" s="6"/>
      <c r="G612" s="718" t="s">
        <v>35</v>
      </c>
      <c r="H612" s="718"/>
    </row>
    <row r="620" spans="1:8">
      <c r="A620" s="725" t="s">
        <v>209</v>
      </c>
      <c r="B620" s="725"/>
      <c r="C620" s="725"/>
      <c r="D620" s="725"/>
      <c r="E620" s="725"/>
      <c r="F620" s="725"/>
      <c r="G620" s="725"/>
      <c r="H620" s="725"/>
    </row>
    <row r="621" spans="1:8">
      <c r="A621" s="725" t="s">
        <v>337</v>
      </c>
      <c r="B621" s="725"/>
      <c r="C621" s="725"/>
      <c r="D621" s="725"/>
      <c r="E621" s="725"/>
      <c r="F621" s="725"/>
      <c r="G621" s="725"/>
      <c r="H621" s="725"/>
    </row>
    <row r="622" spans="1:8">
      <c r="A622" s="725" t="s">
        <v>233</v>
      </c>
      <c r="B622" s="725"/>
      <c r="C622" s="725"/>
      <c r="D622" s="725"/>
      <c r="E622" s="725"/>
      <c r="F622" s="725"/>
      <c r="G622" s="725"/>
      <c r="H622" s="725"/>
    </row>
    <row r="623" spans="1:8">
      <c r="A623" s="7"/>
      <c r="B623" s="7"/>
      <c r="C623" s="7"/>
      <c r="D623" s="7"/>
      <c r="E623" s="7"/>
      <c r="F623" s="7"/>
      <c r="G623" s="7"/>
      <c r="H623" s="7"/>
    </row>
    <row r="624" spans="1:8">
      <c r="A624" s="7"/>
      <c r="B624" s="7"/>
      <c r="C624" s="7"/>
      <c r="D624" s="7"/>
      <c r="E624" s="7"/>
      <c r="F624" s="7"/>
      <c r="G624" s="7"/>
      <c r="H624" s="7"/>
    </row>
    <row r="625" spans="1:8">
      <c r="A625" s="733" t="s">
        <v>0</v>
      </c>
      <c r="B625" s="733" t="s">
        <v>1</v>
      </c>
      <c r="C625" s="733" t="s">
        <v>2</v>
      </c>
      <c r="D625" s="733" t="s">
        <v>3</v>
      </c>
      <c r="E625" s="733" t="s">
        <v>4</v>
      </c>
      <c r="F625" s="253" t="s">
        <v>5</v>
      </c>
      <c r="G625" s="253" t="s">
        <v>6</v>
      </c>
      <c r="H625" s="253" t="s">
        <v>7</v>
      </c>
    </row>
    <row r="626" spans="1:8">
      <c r="A626" s="724"/>
      <c r="B626" s="724"/>
      <c r="C626" s="724"/>
      <c r="D626" s="724"/>
      <c r="E626" s="724"/>
      <c r="F626" s="225" t="s">
        <v>8</v>
      </c>
      <c r="G626" s="225" t="s">
        <v>8</v>
      </c>
      <c r="H626" s="225" t="s">
        <v>8</v>
      </c>
    </row>
    <row r="627" spans="1:8">
      <c r="A627" s="253" t="s">
        <v>9</v>
      </c>
      <c r="B627" s="254" t="s">
        <v>338</v>
      </c>
      <c r="C627" s="255"/>
      <c r="D627" s="256"/>
      <c r="E627" s="256"/>
      <c r="F627" s="256"/>
      <c r="G627" s="257"/>
      <c r="H627" s="258"/>
    </row>
    <row r="628" spans="1:8">
      <c r="A628" s="238"/>
      <c r="B628" s="231" t="s">
        <v>339</v>
      </c>
      <c r="C628" s="259">
        <v>1</v>
      </c>
      <c r="D628" s="230" t="s">
        <v>12</v>
      </c>
      <c r="E628" s="230" t="s">
        <v>100</v>
      </c>
      <c r="F628" s="260">
        <v>0</v>
      </c>
      <c r="G628" s="260">
        <f>F628*C628</f>
        <v>0</v>
      </c>
      <c r="H628" s="732" t="s">
        <v>340</v>
      </c>
    </row>
    <row r="629" spans="1:8">
      <c r="A629" s="238"/>
      <c r="B629" s="231" t="s">
        <v>341</v>
      </c>
      <c r="C629" s="259">
        <v>1</v>
      </c>
      <c r="D629" s="230" t="s">
        <v>37</v>
      </c>
      <c r="E629" s="230" t="s">
        <v>100</v>
      </c>
      <c r="F629" s="260">
        <v>0</v>
      </c>
      <c r="G629" s="260">
        <f>F629*C629</f>
        <v>0</v>
      </c>
      <c r="H629" s="732"/>
    </row>
    <row r="630" spans="1:8">
      <c r="A630" s="238"/>
      <c r="B630" s="231"/>
      <c r="C630" s="229"/>
      <c r="D630" s="230"/>
      <c r="E630" s="230"/>
      <c r="F630" s="260"/>
      <c r="G630" s="260"/>
      <c r="H630" s="261"/>
    </row>
    <row r="631" spans="1:8">
      <c r="A631" s="262"/>
      <c r="B631" s="263"/>
      <c r="C631" s="264"/>
      <c r="D631" s="265" t="s">
        <v>342</v>
      </c>
      <c r="E631" s="266"/>
      <c r="F631" s="263"/>
      <c r="G631" s="267"/>
      <c r="H631" s="258">
        <f>SUM(G628:G630)</f>
        <v>0</v>
      </c>
    </row>
    <row r="632" spans="1:8">
      <c r="A632" s="268"/>
      <c r="B632" s="269"/>
      <c r="C632" s="270"/>
      <c r="D632" s="271"/>
      <c r="E632" s="271"/>
      <c r="F632" s="269"/>
      <c r="G632" s="272"/>
      <c r="H632" s="273"/>
    </row>
    <row r="633" spans="1:8">
      <c r="A633" s="274" t="s">
        <v>15</v>
      </c>
      <c r="B633" s="228" t="s">
        <v>343</v>
      </c>
      <c r="C633" s="229"/>
      <c r="D633" s="230"/>
      <c r="E633" s="230"/>
      <c r="F633" s="231"/>
      <c r="G633" s="232"/>
      <c r="H633" s="237"/>
    </row>
    <row r="634" spans="1:8">
      <c r="A634" s="275"/>
      <c r="B634" s="231" t="s">
        <v>344</v>
      </c>
      <c r="C634" s="259">
        <v>1</v>
      </c>
      <c r="D634" s="236" t="s">
        <v>12</v>
      </c>
      <c r="E634" s="230" t="s">
        <v>13</v>
      </c>
      <c r="F634" s="237">
        <v>1445499</v>
      </c>
      <c r="G634" s="232">
        <f>F634*C634</f>
        <v>1445499</v>
      </c>
      <c r="H634" s="237"/>
    </row>
    <row r="635" spans="1:8">
      <c r="A635" s="275"/>
      <c r="B635" s="238" t="s">
        <v>345</v>
      </c>
      <c r="C635" s="259">
        <v>1</v>
      </c>
      <c r="D635" s="230" t="s">
        <v>12</v>
      </c>
      <c r="E635" s="230" t="s">
        <v>13</v>
      </c>
      <c r="F635" s="232">
        <v>443813</v>
      </c>
      <c r="G635" s="232">
        <f>F635*C635</f>
        <v>443813</v>
      </c>
      <c r="H635" s="237"/>
    </row>
    <row r="636" spans="1:8">
      <c r="A636" s="275"/>
      <c r="B636" s="238" t="s">
        <v>346</v>
      </c>
      <c r="C636" s="259">
        <v>1</v>
      </c>
      <c r="D636" s="230" t="s">
        <v>347</v>
      </c>
      <c r="E636" s="230" t="s">
        <v>38</v>
      </c>
      <c r="F636" s="237">
        <v>250000</v>
      </c>
      <c r="G636" s="232">
        <f>F636*C636</f>
        <v>250000</v>
      </c>
      <c r="H636" s="237"/>
    </row>
    <row r="637" spans="1:8">
      <c r="A637" s="275"/>
      <c r="B637" s="238"/>
      <c r="C637" s="276"/>
      <c r="D637" s="230"/>
      <c r="E637" s="230"/>
      <c r="F637" s="237"/>
      <c r="G637" s="232"/>
      <c r="H637" s="237"/>
    </row>
    <row r="638" spans="1:8">
      <c r="A638" s="275"/>
      <c r="B638" s="238"/>
      <c r="C638" s="276"/>
      <c r="D638" s="230"/>
      <c r="E638" s="230"/>
      <c r="F638" s="232"/>
      <c r="G638" s="232"/>
      <c r="H638" s="237">
        <f>SUM(G633:G636)</f>
        <v>2139312</v>
      </c>
    </row>
    <row r="639" spans="1:8">
      <c r="A639" s="275"/>
      <c r="B639" s="238"/>
      <c r="C639" s="232"/>
      <c r="D639" s="230"/>
      <c r="E639" s="230"/>
      <c r="F639" s="232"/>
      <c r="G639" s="232"/>
      <c r="H639" s="237"/>
    </row>
    <row r="640" spans="1:8">
      <c r="A640" s="275"/>
      <c r="B640" s="238"/>
      <c r="C640" s="232"/>
      <c r="D640" s="230"/>
      <c r="E640" s="230"/>
      <c r="F640" s="232"/>
      <c r="G640" s="232"/>
      <c r="H640" s="237"/>
    </row>
    <row r="641" spans="1:8">
      <c r="A641" s="277"/>
      <c r="B641" s="263"/>
      <c r="C641" s="278"/>
      <c r="D641" s="279" t="s">
        <v>21</v>
      </c>
      <c r="E641" s="266"/>
      <c r="F641" s="278"/>
      <c r="G641" s="280"/>
      <c r="H641" s="257">
        <f>SUM(H633:H639)</f>
        <v>2139312</v>
      </c>
    </row>
    <row r="642" spans="1:8">
      <c r="A642" s="281"/>
      <c r="B642" s="282"/>
      <c r="C642" s="270"/>
      <c r="D642" s="270"/>
      <c r="E642" s="271"/>
      <c r="F642" s="283"/>
      <c r="G642" s="284"/>
      <c r="H642" s="285"/>
    </row>
    <row r="643" spans="1:8">
      <c r="A643" s="286" t="s">
        <v>23</v>
      </c>
      <c r="B643" s="287"/>
      <c r="C643" s="287"/>
      <c r="D643" s="287"/>
      <c r="E643" s="287"/>
      <c r="F643" s="288"/>
      <c r="G643" s="256" t="s">
        <v>24</v>
      </c>
      <c r="H643" s="257">
        <f>H631+H641</f>
        <v>2139312</v>
      </c>
    </row>
    <row r="644" spans="1:8">
      <c r="A644" s="289"/>
      <c r="B644" s="290" t="s">
        <v>348</v>
      </c>
      <c r="C644" s="291"/>
      <c r="D644" s="291"/>
      <c r="E644" s="291"/>
      <c r="F644" s="292"/>
      <c r="G644" s="293" t="s">
        <v>26</v>
      </c>
      <c r="H644" s="294">
        <f>ROUND(H643,-3)</f>
        <v>2139000</v>
      </c>
    </row>
    <row r="645" spans="1:8">
      <c r="A645" s="113"/>
      <c r="B645" s="113"/>
      <c r="C645" s="113"/>
      <c r="D645" s="113"/>
      <c r="E645" s="113"/>
      <c r="F645" s="113"/>
      <c r="G645" s="113"/>
      <c r="H645" s="114"/>
    </row>
    <row r="646" spans="1:8">
      <c r="A646" s="113"/>
      <c r="B646" s="113"/>
      <c r="C646" s="113"/>
      <c r="D646" s="113"/>
      <c r="E646" s="113"/>
      <c r="F646" s="113"/>
      <c r="G646" s="113"/>
      <c r="H646" s="114"/>
    </row>
    <row r="647" spans="1:8">
      <c r="A647" s="6"/>
      <c r="B647" s="6"/>
      <c r="C647" s="6"/>
      <c r="D647" s="6"/>
      <c r="E647" s="6"/>
      <c r="F647" s="6"/>
      <c r="G647" s="718" t="s">
        <v>349</v>
      </c>
      <c r="H647" s="718"/>
    </row>
    <row r="648" spans="1:8">
      <c r="A648" s="718" t="s">
        <v>208</v>
      </c>
      <c r="B648" s="718"/>
      <c r="C648" s="718" t="s">
        <v>28</v>
      </c>
      <c r="D648" s="718"/>
      <c r="E648" s="718"/>
      <c r="F648" s="6"/>
      <c r="G648" s="718" t="s">
        <v>29</v>
      </c>
      <c r="H648" s="718"/>
    </row>
    <row r="649" spans="1:8">
      <c r="A649" s="6"/>
      <c r="B649" s="6"/>
      <c r="C649" s="6"/>
      <c r="D649" s="6"/>
      <c r="E649" s="6"/>
      <c r="F649" s="6"/>
      <c r="G649" s="6"/>
      <c r="H649" s="6"/>
    </row>
    <row r="650" spans="1:8">
      <c r="A650" s="6"/>
      <c r="B650" s="6"/>
      <c r="C650" s="6"/>
      <c r="D650" s="6"/>
      <c r="E650" s="6"/>
      <c r="F650" s="6"/>
      <c r="G650" s="6"/>
      <c r="H650" s="6"/>
    </row>
    <row r="651" spans="1:8">
      <c r="A651" s="6"/>
      <c r="B651" s="6"/>
      <c r="C651" s="6"/>
      <c r="D651" s="6"/>
      <c r="E651" s="6"/>
      <c r="F651" s="6"/>
      <c r="G651" s="6"/>
      <c r="H651" s="6"/>
    </row>
    <row r="652" spans="1:8">
      <c r="A652" s="717" t="s">
        <v>30</v>
      </c>
      <c r="B652" s="717"/>
      <c r="C652" s="717" t="s">
        <v>31</v>
      </c>
      <c r="D652" s="717"/>
      <c r="E652" s="717"/>
      <c r="F652" s="6"/>
      <c r="G652" s="717" t="s">
        <v>32</v>
      </c>
      <c r="H652" s="717"/>
    </row>
    <row r="653" spans="1:8">
      <c r="A653" s="718" t="s">
        <v>33</v>
      </c>
      <c r="B653" s="718"/>
      <c r="C653" s="718" t="s">
        <v>34</v>
      </c>
      <c r="D653" s="718"/>
      <c r="E653" s="718"/>
      <c r="F653" s="6"/>
      <c r="G653" s="718" t="s">
        <v>35</v>
      </c>
      <c r="H653" s="718"/>
    </row>
    <row r="660" spans="1:8">
      <c r="A660" s="725" t="s">
        <v>209</v>
      </c>
      <c r="B660" s="718"/>
      <c r="C660" s="718"/>
      <c r="D660" s="718"/>
      <c r="E660" s="718"/>
      <c r="F660" s="718"/>
      <c r="G660" s="718"/>
      <c r="H660" s="718"/>
    </row>
    <row r="661" spans="1:8">
      <c r="A661" s="725" t="s">
        <v>350</v>
      </c>
      <c r="B661" s="725"/>
      <c r="C661" s="725"/>
      <c r="D661" s="725"/>
      <c r="E661" s="725"/>
      <c r="F661" s="725"/>
      <c r="G661" s="725"/>
      <c r="H661" s="725"/>
    </row>
    <row r="662" spans="1:8">
      <c r="A662" s="725" t="s">
        <v>351</v>
      </c>
      <c r="B662" s="725"/>
      <c r="C662" s="725"/>
      <c r="D662" s="725"/>
      <c r="E662" s="725"/>
      <c r="F662" s="725"/>
      <c r="G662" s="725"/>
      <c r="H662" s="725"/>
    </row>
    <row r="663" spans="1:8">
      <c r="A663" s="7"/>
      <c r="B663" s="7"/>
      <c r="C663" s="7"/>
      <c r="D663" s="7"/>
      <c r="E663" s="7"/>
      <c r="F663" s="7"/>
      <c r="G663" s="7"/>
      <c r="H663" s="7"/>
    </row>
    <row r="664" spans="1:8">
      <c r="A664" s="7"/>
      <c r="B664" s="7"/>
      <c r="C664" s="7"/>
      <c r="D664" s="7"/>
      <c r="E664" s="7"/>
      <c r="F664" s="7"/>
      <c r="G664" s="7"/>
      <c r="H664" s="7"/>
    </row>
    <row r="665" spans="1:8">
      <c r="A665" s="733" t="s">
        <v>0</v>
      </c>
      <c r="B665" s="733" t="s">
        <v>1</v>
      </c>
      <c r="C665" s="733" t="s">
        <v>2</v>
      </c>
      <c r="D665" s="733" t="s">
        <v>3</v>
      </c>
      <c r="E665" s="733" t="s">
        <v>4</v>
      </c>
      <c r="F665" s="253" t="s">
        <v>5</v>
      </c>
      <c r="G665" s="253" t="s">
        <v>6</v>
      </c>
      <c r="H665" s="253" t="s">
        <v>7</v>
      </c>
    </row>
    <row r="666" spans="1:8">
      <c r="A666" s="724"/>
      <c r="B666" s="724"/>
      <c r="C666" s="724"/>
      <c r="D666" s="724"/>
      <c r="E666" s="724"/>
      <c r="F666" s="225" t="s">
        <v>8</v>
      </c>
      <c r="G666" s="225" t="s">
        <v>8</v>
      </c>
      <c r="H666" s="225" t="s">
        <v>8</v>
      </c>
    </row>
    <row r="667" spans="1:8">
      <c r="A667" s="253" t="s">
        <v>9</v>
      </c>
      <c r="B667" s="254" t="s">
        <v>338</v>
      </c>
      <c r="C667" s="255"/>
      <c r="D667" s="256"/>
      <c r="E667" s="256"/>
      <c r="F667" s="256"/>
      <c r="G667" s="257"/>
      <c r="H667" s="258"/>
    </row>
    <row r="668" spans="1:8">
      <c r="A668" s="238"/>
      <c r="B668" s="231" t="s">
        <v>352</v>
      </c>
      <c r="C668" s="295"/>
      <c r="D668" s="230"/>
      <c r="E668" s="230"/>
      <c r="F668" s="260"/>
      <c r="G668" s="260"/>
      <c r="H668" s="261"/>
    </row>
    <row r="669" spans="1:8">
      <c r="A669" s="238"/>
      <c r="B669" s="231" t="s">
        <v>353</v>
      </c>
      <c r="C669" s="295">
        <v>1</v>
      </c>
      <c r="D669" s="230" t="s">
        <v>12</v>
      </c>
      <c r="E669" s="230" t="s">
        <v>100</v>
      </c>
      <c r="F669" s="260">
        <v>0</v>
      </c>
      <c r="G669" s="260">
        <f>F669*C669</f>
        <v>0</v>
      </c>
      <c r="H669" s="261"/>
    </row>
    <row r="670" spans="1:8">
      <c r="A670" s="238"/>
      <c r="B670" s="231" t="s">
        <v>354</v>
      </c>
      <c r="C670" s="295">
        <v>50</v>
      </c>
      <c r="D670" s="230" t="s">
        <v>355</v>
      </c>
      <c r="E670" s="230" t="s">
        <v>100</v>
      </c>
      <c r="F670" s="260">
        <v>0</v>
      </c>
      <c r="G670" s="260">
        <f>F670*C670</f>
        <v>0</v>
      </c>
      <c r="H670" s="261" t="s">
        <v>340</v>
      </c>
    </row>
    <row r="671" spans="1:8">
      <c r="A671" s="238"/>
      <c r="B671" s="231" t="s">
        <v>356</v>
      </c>
      <c r="C671" s="295">
        <v>2.5</v>
      </c>
      <c r="D671" s="230" t="s">
        <v>37</v>
      </c>
      <c r="E671" s="230" t="s">
        <v>100</v>
      </c>
      <c r="F671" s="260">
        <v>0</v>
      </c>
      <c r="G671" s="260">
        <f>F671*C671</f>
        <v>0</v>
      </c>
      <c r="H671" s="260"/>
    </row>
    <row r="672" spans="1:8">
      <c r="A672" s="238"/>
      <c r="B672" s="231"/>
      <c r="C672" s="295"/>
      <c r="D672" s="230"/>
      <c r="E672" s="230"/>
      <c r="F672" s="260"/>
      <c r="G672" s="260"/>
      <c r="H672" s="260"/>
    </row>
    <row r="673" spans="1:8">
      <c r="A673" s="238"/>
      <c r="B673" s="231" t="s">
        <v>357</v>
      </c>
      <c r="C673" s="295"/>
      <c r="D673" s="230"/>
      <c r="E673" s="230"/>
      <c r="F673" s="260"/>
      <c r="G673" s="260"/>
      <c r="H673" s="260"/>
    </row>
    <row r="674" spans="1:8">
      <c r="A674" s="238"/>
      <c r="B674" s="231" t="s">
        <v>358</v>
      </c>
      <c r="C674" s="295">
        <v>2</v>
      </c>
      <c r="D674" s="230" t="s">
        <v>12</v>
      </c>
      <c r="E674" s="230" t="s">
        <v>100</v>
      </c>
      <c r="F674" s="260">
        <v>0</v>
      </c>
      <c r="G674" s="260">
        <f>F674*C674</f>
        <v>0</v>
      </c>
      <c r="H674" s="260"/>
    </row>
    <row r="675" spans="1:8">
      <c r="A675" s="238"/>
      <c r="B675" s="231" t="s">
        <v>359</v>
      </c>
      <c r="C675" s="295">
        <v>20</v>
      </c>
      <c r="D675" s="230" t="s">
        <v>355</v>
      </c>
      <c r="E675" s="230" t="s">
        <v>100</v>
      </c>
      <c r="F675" s="260">
        <v>0</v>
      </c>
      <c r="G675" s="260">
        <f>F675*C675</f>
        <v>0</v>
      </c>
      <c r="H675" s="261" t="s">
        <v>340</v>
      </c>
    </row>
    <row r="676" spans="1:8">
      <c r="A676" s="238"/>
      <c r="B676" s="231" t="s">
        <v>356</v>
      </c>
      <c r="C676" s="295">
        <v>0.5</v>
      </c>
      <c r="D676" s="230" t="s">
        <v>37</v>
      </c>
      <c r="E676" s="230" t="s">
        <v>100</v>
      </c>
      <c r="F676" s="260">
        <v>0</v>
      </c>
      <c r="G676" s="260">
        <f>F676*C676</f>
        <v>0</v>
      </c>
      <c r="H676" s="260"/>
    </row>
    <row r="677" spans="1:8">
      <c r="A677" s="238"/>
      <c r="B677" s="231"/>
      <c r="C677" s="295"/>
      <c r="D677" s="230"/>
      <c r="E677" s="230"/>
      <c r="F677" s="260"/>
      <c r="G677" s="260"/>
      <c r="H677" s="260"/>
    </row>
    <row r="678" spans="1:8">
      <c r="A678" s="262"/>
      <c r="B678" s="263"/>
      <c r="C678" s="296"/>
      <c r="D678" s="265" t="s">
        <v>342</v>
      </c>
      <c r="E678" s="266"/>
      <c r="F678" s="263"/>
      <c r="G678" s="267"/>
      <c r="H678" s="258">
        <f>SUM(G668:G677)</f>
        <v>0</v>
      </c>
    </row>
    <row r="679" spans="1:8">
      <c r="A679" s="268"/>
      <c r="B679" s="269"/>
      <c r="C679" s="297"/>
      <c r="D679" s="271"/>
      <c r="E679" s="271"/>
      <c r="F679" s="269"/>
      <c r="G679" s="272"/>
      <c r="H679" s="273"/>
    </row>
    <row r="680" spans="1:8">
      <c r="A680" s="274" t="s">
        <v>15</v>
      </c>
      <c r="B680" s="228" t="s">
        <v>343</v>
      </c>
      <c r="C680" s="295"/>
      <c r="D680" s="230"/>
      <c r="E680" s="230"/>
      <c r="F680" s="231"/>
      <c r="G680" s="232"/>
      <c r="H680" s="237"/>
    </row>
    <row r="681" spans="1:8">
      <c r="A681" s="275"/>
      <c r="B681" s="238" t="s">
        <v>352</v>
      </c>
      <c r="C681" s="232"/>
      <c r="D681" s="236"/>
      <c r="E681" s="230"/>
      <c r="F681" s="232"/>
      <c r="G681" s="232"/>
      <c r="H681" s="237"/>
    </row>
    <row r="682" spans="1:8">
      <c r="A682" s="275"/>
      <c r="B682" s="231" t="s">
        <v>360</v>
      </c>
      <c r="C682" s="276">
        <v>1</v>
      </c>
      <c r="D682" s="236" t="s">
        <v>12</v>
      </c>
      <c r="E682" s="230" t="s">
        <v>57</v>
      </c>
      <c r="F682" s="237">
        <v>648855</v>
      </c>
      <c r="G682" s="232">
        <f>F682*C682</f>
        <v>648855</v>
      </c>
      <c r="H682" s="237"/>
    </row>
    <row r="683" spans="1:8">
      <c r="A683" s="275"/>
      <c r="B683" s="238" t="s">
        <v>361</v>
      </c>
      <c r="C683" s="276">
        <v>1</v>
      </c>
      <c r="D683" s="230" t="s">
        <v>12</v>
      </c>
      <c r="E683" s="230" t="s">
        <v>57</v>
      </c>
      <c r="F683" s="232">
        <v>282240</v>
      </c>
      <c r="G683" s="232">
        <f>F683*C683</f>
        <v>282240</v>
      </c>
      <c r="H683" s="237"/>
    </row>
    <row r="684" spans="1:8">
      <c r="A684" s="275"/>
      <c r="B684" s="238" t="s">
        <v>362</v>
      </c>
      <c r="C684" s="276">
        <v>1.5</v>
      </c>
      <c r="D684" s="230" t="s">
        <v>37</v>
      </c>
      <c r="E684" s="230" t="s">
        <v>57</v>
      </c>
      <c r="F684" s="237">
        <v>67160.25</v>
      </c>
      <c r="G684" s="232">
        <f>F684*C684</f>
        <v>100740.375</v>
      </c>
      <c r="H684" s="237"/>
    </row>
    <row r="685" spans="1:8">
      <c r="A685" s="275"/>
      <c r="B685" s="238" t="s">
        <v>363</v>
      </c>
      <c r="C685" s="276">
        <v>0.78500000000000003</v>
      </c>
      <c r="D685" s="230" t="s">
        <v>37</v>
      </c>
      <c r="E685" s="230" t="s">
        <v>57</v>
      </c>
      <c r="F685" s="237">
        <v>66707.040000000008</v>
      </c>
      <c r="G685" s="232">
        <f>F685*C685</f>
        <v>52365.02640000001</v>
      </c>
      <c r="H685" s="237"/>
    </row>
    <row r="686" spans="1:8">
      <c r="A686" s="275"/>
      <c r="B686" s="238" t="s">
        <v>364</v>
      </c>
      <c r="C686" s="276">
        <v>2.355</v>
      </c>
      <c r="D686" s="230" t="s">
        <v>37</v>
      </c>
      <c r="E686" s="230" t="s">
        <v>57</v>
      </c>
      <c r="F686" s="232">
        <v>208048.56</v>
      </c>
      <c r="G686" s="232">
        <f>F686*C686</f>
        <v>489954.35879999999</v>
      </c>
      <c r="H686" s="237"/>
    </row>
    <row r="687" spans="1:8">
      <c r="A687" s="275"/>
      <c r="B687" s="238"/>
      <c r="C687" s="232"/>
      <c r="D687" s="230"/>
      <c r="E687" s="230"/>
      <c r="F687" s="232"/>
      <c r="G687" s="232"/>
      <c r="H687" s="237">
        <f>SUM(G682:G686)</f>
        <v>1574154.7602000001</v>
      </c>
    </row>
    <row r="688" spans="1:8">
      <c r="A688" s="275"/>
      <c r="B688" s="238"/>
      <c r="C688" s="232"/>
      <c r="D688" s="230"/>
      <c r="E688" s="230"/>
      <c r="F688" s="232"/>
      <c r="G688" s="232"/>
      <c r="H688" s="237"/>
    </row>
    <row r="689" spans="1:8">
      <c r="A689" s="275"/>
      <c r="B689" s="238" t="s">
        <v>357</v>
      </c>
      <c r="C689" s="232"/>
      <c r="D689" s="230"/>
      <c r="E689" s="230"/>
      <c r="F689" s="232"/>
      <c r="G689" s="232"/>
      <c r="H689" s="237"/>
    </row>
    <row r="690" spans="1:8">
      <c r="A690" s="275"/>
      <c r="B690" s="231" t="s">
        <v>365</v>
      </c>
      <c r="C690" s="276">
        <v>1</v>
      </c>
      <c r="D690" s="230" t="s">
        <v>12</v>
      </c>
      <c r="E690" s="230" t="s">
        <v>57</v>
      </c>
      <c r="F690" s="232">
        <v>366615</v>
      </c>
      <c r="G690" s="232">
        <f>F690*C690</f>
        <v>366615</v>
      </c>
      <c r="H690" s="237"/>
    </row>
    <row r="691" spans="1:8">
      <c r="A691" s="275"/>
      <c r="B691" s="238" t="s">
        <v>366</v>
      </c>
      <c r="C691" s="276">
        <v>1</v>
      </c>
      <c r="D691" s="230" t="s">
        <v>12</v>
      </c>
      <c r="E691" s="230" t="s">
        <v>57</v>
      </c>
      <c r="F691" s="232">
        <v>141120</v>
      </c>
      <c r="G691" s="232">
        <f>F691*C691</f>
        <v>141120</v>
      </c>
      <c r="H691" s="237"/>
    </row>
    <row r="692" spans="1:8">
      <c r="A692" s="275"/>
      <c r="B692" s="238" t="s">
        <v>367</v>
      </c>
      <c r="C692" s="276">
        <v>0.47099999999999997</v>
      </c>
      <c r="D692" s="230" t="s">
        <v>37</v>
      </c>
      <c r="E692" s="230" t="s">
        <v>57</v>
      </c>
      <c r="F692" s="232">
        <v>66707.040000000008</v>
      </c>
      <c r="G692" s="232">
        <f>F692*C692</f>
        <v>31419.015840000004</v>
      </c>
      <c r="H692" s="237"/>
    </row>
    <row r="693" spans="1:8">
      <c r="A693" s="275"/>
      <c r="B693" s="238" t="s">
        <v>368</v>
      </c>
      <c r="C693" s="276">
        <v>1.8839999999999999</v>
      </c>
      <c r="D693" s="230" t="s">
        <v>37</v>
      </c>
      <c r="E693" s="230" t="s">
        <v>57</v>
      </c>
      <c r="F693" s="232">
        <v>208048.56</v>
      </c>
      <c r="G693" s="232">
        <f>F693*C693</f>
        <v>391963.48703999998</v>
      </c>
      <c r="H693" s="237"/>
    </row>
    <row r="694" spans="1:8">
      <c r="A694" s="275"/>
      <c r="B694" s="238"/>
      <c r="C694" s="232"/>
      <c r="D694" s="230"/>
      <c r="E694" s="230"/>
      <c r="F694" s="232"/>
      <c r="G694" s="232"/>
      <c r="H694" s="237">
        <f>SUM(G690:G693)</f>
        <v>931117.50288000004</v>
      </c>
    </row>
    <row r="695" spans="1:8">
      <c r="A695" s="275"/>
      <c r="B695" s="238"/>
      <c r="C695" s="232"/>
      <c r="D695" s="230"/>
      <c r="E695" s="230"/>
      <c r="F695" s="232"/>
      <c r="G695" s="232"/>
      <c r="H695" s="237"/>
    </row>
    <row r="696" spans="1:8">
      <c r="A696" s="277"/>
      <c r="B696" s="263"/>
      <c r="C696" s="278"/>
      <c r="D696" s="279" t="s">
        <v>21</v>
      </c>
      <c r="E696" s="266"/>
      <c r="F696" s="278"/>
      <c r="G696" s="280"/>
      <c r="H696" s="257">
        <f>SUM(H680:H694)</f>
        <v>2505272.2630799999</v>
      </c>
    </row>
    <row r="697" spans="1:8">
      <c r="A697" s="281"/>
      <c r="B697" s="282"/>
      <c r="C697" s="270"/>
      <c r="D697" s="270"/>
      <c r="E697" s="271"/>
      <c r="F697" s="283"/>
      <c r="G697" s="284"/>
      <c r="H697" s="285"/>
    </row>
    <row r="698" spans="1:8">
      <c r="A698" s="286" t="s">
        <v>23</v>
      </c>
      <c r="B698" s="287"/>
      <c r="C698" s="287"/>
      <c r="D698" s="287"/>
      <c r="E698" s="287"/>
      <c r="F698" s="288"/>
      <c r="G698" s="256" t="s">
        <v>24</v>
      </c>
      <c r="H698" s="257">
        <f>H678+H696</f>
        <v>2505272.2630799999</v>
      </c>
    </row>
    <row r="699" spans="1:8">
      <c r="A699" s="289"/>
      <c r="B699" s="290" t="s">
        <v>369</v>
      </c>
      <c r="C699" s="291"/>
      <c r="D699" s="291"/>
      <c r="E699" s="291"/>
      <c r="F699" s="292"/>
      <c r="G699" s="293" t="s">
        <v>26</v>
      </c>
      <c r="H699" s="294">
        <f>ROUND(H698,-3)</f>
        <v>2505000</v>
      </c>
    </row>
    <row r="700" spans="1:8">
      <c r="A700" s="113"/>
      <c r="B700" s="113"/>
      <c r="C700" s="113"/>
      <c r="D700" s="113"/>
      <c r="E700" s="113"/>
      <c r="F700" s="113"/>
      <c r="G700" s="113"/>
      <c r="H700" s="114"/>
    </row>
    <row r="701" spans="1:8">
      <c r="A701" s="113"/>
      <c r="B701" s="113"/>
      <c r="C701" s="113"/>
      <c r="D701" s="113"/>
      <c r="E701" s="113"/>
      <c r="F701" s="113"/>
      <c r="G701" s="113"/>
      <c r="H701" s="114"/>
    </row>
    <row r="702" spans="1:8">
      <c r="A702" s="6"/>
      <c r="B702" s="6"/>
      <c r="C702" s="6"/>
      <c r="D702" s="6"/>
      <c r="E702" s="6"/>
      <c r="F702" s="6"/>
      <c r="G702" s="718" t="s">
        <v>370</v>
      </c>
      <c r="H702" s="718"/>
    </row>
    <row r="703" spans="1:8">
      <c r="A703" s="718" t="s">
        <v>208</v>
      </c>
      <c r="B703" s="718"/>
      <c r="C703" s="718" t="s">
        <v>28</v>
      </c>
      <c r="D703" s="718"/>
      <c r="E703" s="718"/>
      <c r="F703" s="6"/>
      <c r="G703" s="718" t="s">
        <v>29</v>
      </c>
      <c r="H703" s="718"/>
    </row>
    <row r="704" spans="1:8">
      <c r="A704" s="6"/>
      <c r="B704" s="6"/>
      <c r="C704" s="6"/>
      <c r="D704" s="6"/>
      <c r="E704" s="6"/>
      <c r="F704" s="6"/>
      <c r="G704" s="6"/>
      <c r="H704" s="6"/>
    </row>
    <row r="705" spans="1:8">
      <c r="A705" s="6"/>
      <c r="B705" s="6"/>
      <c r="C705" s="6"/>
      <c r="D705" s="6"/>
      <c r="E705" s="6"/>
      <c r="F705" s="6"/>
      <c r="G705" s="6"/>
      <c r="H705" s="6"/>
    </row>
    <row r="706" spans="1:8">
      <c r="A706" s="6"/>
      <c r="B706" s="6"/>
      <c r="C706" s="6"/>
      <c r="D706" s="6"/>
      <c r="E706" s="6"/>
      <c r="F706" s="6"/>
      <c r="G706" s="6"/>
      <c r="H706" s="6"/>
    </row>
    <row r="707" spans="1:8">
      <c r="A707" s="717" t="s">
        <v>30</v>
      </c>
      <c r="B707" s="717"/>
      <c r="C707" s="717" t="s">
        <v>31</v>
      </c>
      <c r="D707" s="717"/>
      <c r="E707" s="717"/>
      <c r="F707" s="6"/>
      <c r="G707" s="717" t="s">
        <v>32</v>
      </c>
      <c r="H707" s="717"/>
    </row>
    <row r="708" spans="1:8">
      <c r="A708" s="718" t="s">
        <v>33</v>
      </c>
      <c r="B708" s="718"/>
      <c r="C708" s="718" t="s">
        <v>34</v>
      </c>
      <c r="D708" s="718"/>
      <c r="E708" s="718"/>
      <c r="F708" s="6"/>
      <c r="G708" s="718" t="s">
        <v>35</v>
      </c>
      <c r="H708" s="718"/>
    </row>
    <row r="713" spans="1:8">
      <c r="A713" s="6"/>
      <c r="B713" s="6"/>
      <c r="C713" s="6"/>
      <c r="D713" s="6"/>
      <c r="E713" s="6"/>
      <c r="F713" s="6"/>
      <c r="G713" s="6"/>
      <c r="H713" s="6"/>
    </row>
    <row r="714" spans="1:8" ht="15.75">
      <c r="A714" s="734" t="s">
        <v>209</v>
      </c>
      <c r="B714" s="715"/>
      <c r="C714" s="715"/>
      <c r="D714" s="715"/>
      <c r="E714" s="715"/>
      <c r="F714" s="715"/>
      <c r="G714" s="715"/>
      <c r="H714" s="715"/>
    </row>
    <row r="715" spans="1:8" ht="15">
      <c r="A715" s="719" t="s">
        <v>371</v>
      </c>
      <c r="B715" s="719"/>
      <c r="C715" s="719"/>
      <c r="D715" s="719"/>
      <c r="E715" s="719"/>
      <c r="F715" s="719"/>
      <c r="G715" s="719"/>
      <c r="H715" s="719"/>
    </row>
    <row r="716" spans="1:8" ht="15">
      <c r="A716" s="719" t="s">
        <v>372</v>
      </c>
      <c r="B716" s="719"/>
      <c r="C716" s="719"/>
      <c r="D716" s="719"/>
      <c r="E716" s="719"/>
      <c r="F716" s="719"/>
      <c r="G716" s="719"/>
      <c r="H716" s="719"/>
    </row>
    <row r="717" spans="1:8">
      <c r="A717" s="7"/>
      <c r="B717" s="7"/>
      <c r="C717" s="7"/>
      <c r="D717" s="7"/>
      <c r="E717" s="7"/>
      <c r="F717" s="7"/>
      <c r="G717" s="7"/>
      <c r="H717" s="7"/>
    </row>
    <row r="718" spans="1:8">
      <c r="A718" s="7"/>
      <c r="B718" s="7"/>
      <c r="C718" s="7"/>
      <c r="D718" s="7"/>
      <c r="E718" s="7"/>
      <c r="F718" s="7"/>
      <c r="G718" s="7"/>
      <c r="H718" s="7"/>
    </row>
    <row r="719" spans="1:8" ht="12.75">
      <c r="A719" s="735" t="s">
        <v>0</v>
      </c>
      <c r="B719" s="735" t="s">
        <v>1</v>
      </c>
      <c r="C719" s="735" t="s">
        <v>2</v>
      </c>
      <c r="D719" s="735" t="s">
        <v>3</v>
      </c>
      <c r="E719" s="735" t="s">
        <v>4</v>
      </c>
      <c r="F719" s="298" t="s">
        <v>5</v>
      </c>
      <c r="G719" s="298" t="s">
        <v>6</v>
      </c>
      <c r="H719" s="298" t="s">
        <v>7</v>
      </c>
    </row>
    <row r="720" spans="1:8" ht="12.75">
      <c r="A720" s="736"/>
      <c r="B720" s="736"/>
      <c r="C720" s="736"/>
      <c r="D720" s="736"/>
      <c r="E720" s="736"/>
      <c r="F720" s="299" t="s">
        <v>8</v>
      </c>
      <c r="G720" s="299" t="s">
        <v>8</v>
      </c>
      <c r="H720" s="299" t="s">
        <v>8</v>
      </c>
    </row>
    <row r="721" spans="1:8" ht="12.75">
      <c r="A721" s="298" t="s">
        <v>9</v>
      </c>
      <c r="B721" s="300" t="s">
        <v>338</v>
      </c>
      <c r="C721" s="301"/>
      <c r="D721" s="302"/>
      <c r="E721" s="302"/>
      <c r="F721" s="302"/>
      <c r="G721" s="303"/>
      <c r="H721" s="304"/>
    </row>
    <row r="722" spans="1:8" ht="12.75">
      <c r="A722" s="305">
        <v>1</v>
      </c>
      <c r="B722" s="305" t="s">
        <v>373</v>
      </c>
      <c r="C722" s="306">
        <v>1</v>
      </c>
      <c r="D722" s="307" t="s">
        <v>374</v>
      </c>
      <c r="E722" s="307" t="s">
        <v>100</v>
      </c>
      <c r="F722" s="308">
        <v>0</v>
      </c>
      <c r="G722" s="308">
        <f>F722*C722</f>
        <v>0</v>
      </c>
      <c r="H722" s="309" t="s">
        <v>375</v>
      </c>
    </row>
    <row r="723" spans="1:8" ht="12.75">
      <c r="A723" s="305">
        <f>A722+1</f>
        <v>2</v>
      </c>
      <c r="B723" s="305" t="s">
        <v>376</v>
      </c>
      <c r="C723" s="306">
        <v>40</v>
      </c>
      <c r="D723" s="307" t="s">
        <v>377</v>
      </c>
      <c r="E723" s="307" t="s">
        <v>100</v>
      </c>
      <c r="F723" s="308">
        <v>0</v>
      </c>
      <c r="G723" s="308">
        <f>F723*C723</f>
        <v>0</v>
      </c>
      <c r="H723" s="309"/>
    </row>
    <row r="724" spans="1:8" ht="12.75">
      <c r="A724" s="305">
        <f>A723+1</f>
        <v>3</v>
      </c>
      <c r="B724" s="305" t="s">
        <v>378</v>
      </c>
      <c r="C724" s="306">
        <v>24</v>
      </c>
      <c r="D724" s="307" t="s">
        <v>377</v>
      </c>
      <c r="E724" s="307" t="s">
        <v>100</v>
      </c>
      <c r="F724" s="308">
        <v>0</v>
      </c>
      <c r="G724" s="308">
        <f>F724*C724</f>
        <v>0</v>
      </c>
      <c r="H724" s="308"/>
    </row>
    <row r="725" spans="1:8" ht="12.75">
      <c r="A725" s="305">
        <f>A724+1</f>
        <v>4</v>
      </c>
      <c r="B725" s="305" t="s">
        <v>379</v>
      </c>
      <c r="C725" s="306">
        <v>3</v>
      </c>
      <c r="D725" s="307" t="s">
        <v>153</v>
      </c>
      <c r="E725" s="307" t="s">
        <v>100</v>
      </c>
      <c r="F725" s="308">
        <v>0</v>
      </c>
      <c r="G725" s="308">
        <f>F725*C725</f>
        <v>0</v>
      </c>
      <c r="H725" s="308"/>
    </row>
    <row r="726" spans="1:8" ht="12.75">
      <c r="A726" s="310"/>
      <c r="B726" s="311"/>
      <c r="C726" s="312"/>
      <c r="D726" s="312" t="s">
        <v>342</v>
      </c>
      <c r="E726" s="313"/>
      <c r="F726" s="311"/>
      <c r="G726" s="314"/>
      <c r="H726" s="304">
        <f>SUM(G722:G725)</f>
        <v>0</v>
      </c>
    </row>
    <row r="727" spans="1:8" ht="12.75">
      <c r="A727" s="315"/>
      <c r="B727" s="316"/>
      <c r="C727" s="317"/>
      <c r="D727" s="318"/>
      <c r="E727" s="318"/>
      <c r="F727" s="316"/>
      <c r="G727" s="319"/>
      <c r="H727" s="320"/>
    </row>
    <row r="728" spans="1:8" ht="12.75">
      <c r="A728" s="321" t="s">
        <v>15</v>
      </c>
      <c r="B728" s="322" t="s">
        <v>380</v>
      </c>
      <c r="C728" s="306"/>
      <c r="D728" s="307"/>
      <c r="E728" s="307"/>
      <c r="F728" s="305"/>
      <c r="G728" s="323"/>
      <c r="H728" s="324"/>
    </row>
    <row r="729" spans="1:8" ht="12.75">
      <c r="A729" s="325">
        <v>1</v>
      </c>
      <c r="B729" s="305" t="s">
        <v>381</v>
      </c>
      <c r="C729" s="323">
        <v>1</v>
      </c>
      <c r="D729" s="326" t="s">
        <v>377</v>
      </c>
      <c r="E729" s="307" t="s">
        <v>382</v>
      </c>
      <c r="F729" s="323">
        <f>763560*1.5*1.5</f>
        <v>1718010</v>
      </c>
      <c r="G729" s="323">
        <f t="shared" ref="G729:G737" si="7">C729*F729</f>
        <v>1718010</v>
      </c>
      <c r="H729" s="324"/>
    </row>
    <row r="730" spans="1:8" ht="12.75">
      <c r="A730" s="325">
        <f t="shared" ref="A730:A737" si="8">A729+1</f>
        <v>2</v>
      </c>
      <c r="B730" s="305" t="s">
        <v>383</v>
      </c>
      <c r="C730" s="323">
        <v>1</v>
      </c>
      <c r="D730" s="326" t="s">
        <v>384</v>
      </c>
      <c r="E730" s="307" t="s">
        <v>384</v>
      </c>
      <c r="F730" s="324">
        <v>250000</v>
      </c>
      <c r="G730" s="323">
        <f t="shared" si="7"/>
        <v>250000</v>
      </c>
      <c r="H730" s="324"/>
    </row>
    <row r="731" spans="1:8" ht="12.75">
      <c r="A731" s="325">
        <f t="shared" si="8"/>
        <v>3</v>
      </c>
      <c r="B731" s="305" t="s">
        <v>385</v>
      </c>
      <c r="C731" s="323">
        <v>2</v>
      </c>
      <c r="D731" s="307" t="s">
        <v>377</v>
      </c>
      <c r="E731" s="307" t="s">
        <v>382</v>
      </c>
      <c r="F731" s="323">
        <f>269060*1.5*1.5</f>
        <v>605385</v>
      </c>
      <c r="G731" s="323">
        <f t="shared" si="7"/>
        <v>1210770</v>
      </c>
      <c r="H731" s="324"/>
    </row>
    <row r="732" spans="1:8" ht="12.75">
      <c r="A732" s="325">
        <f t="shared" si="8"/>
        <v>4</v>
      </c>
      <c r="B732" s="305" t="s">
        <v>386</v>
      </c>
      <c r="C732" s="323">
        <v>1</v>
      </c>
      <c r="D732" s="307" t="s">
        <v>308</v>
      </c>
      <c r="E732" s="307" t="s">
        <v>384</v>
      </c>
      <c r="F732" s="324">
        <v>5000000</v>
      </c>
      <c r="G732" s="323">
        <f t="shared" si="7"/>
        <v>5000000</v>
      </c>
      <c r="H732" s="324"/>
    </row>
    <row r="733" spans="1:8" ht="12.75">
      <c r="A733" s="325">
        <f t="shared" si="8"/>
        <v>5</v>
      </c>
      <c r="B733" s="305" t="s">
        <v>387</v>
      </c>
      <c r="C733" s="323">
        <v>4</v>
      </c>
      <c r="D733" s="307" t="s">
        <v>388</v>
      </c>
      <c r="E733" s="307" t="s">
        <v>384</v>
      </c>
      <c r="F733" s="324">
        <v>150000</v>
      </c>
      <c r="G733" s="323">
        <f t="shared" si="7"/>
        <v>600000</v>
      </c>
      <c r="H733" s="324"/>
    </row>
    <row r="734" spans="1:8" ht="12.75">
      <c r="A734" s="325">
        <f t="shared" si="8"/>
        <v>6</v>
      </c>
      <c r="B734" s="305" t="s">
        <v>389</v>
      </c>
      <c r="C734" s="323">
        <v>1</v>
      </c>
      <c r="D734" s="307" t="s">
        <v>390</v>
      </c>
      <c r="E734" s="307" t="s">
        <v>384</v>
      </c>
      <c r="F734" s="323">
        <v>250000</v>
      </c>
      <c r="G734" s="323">
        <f t="shared" si="7"/>
        <v>250000</v>
      </c>
      <c r="H734" s="324"/>
    </row>
    <row r="735" spans="1:8" ht="12.75">
      <c r="A735" s="325">
        <f t="shared" si="8"/>
        <v>7</v>
      </c>
      <c r="B735" s="305" t="s">
        <v>391</v>
      </c>
      <c r="C735" s="323">
        <v>1</v>
      </c>
      <c r="D735" s="307" t="s">
        <v>392</v>
      </c>
      <c r="E735" s="307" t="s">
        <v>384</v>
      </c>
      <c r="F735" s="323">
        <v>150000</v>
      </c>
      <c r="G735" s="323">
        <f t="shared" si="7"/>
        <v>150000</v>
      </c>
      <c r="H735" s="324"/>
    </row>
    <row r="736" spans="1:8" ht="12.75">
      <c r="A736" s="325">
        <f t="shared" si="8"/>
        <v>8</v>
      </c>
      <c r="B736" s="305" t="s">
        <v>393</v>
      </c>
      <c r="C736" s="323">
        <v>1</v>
      </c>
      <c r="D736" s="307" t="s">
        <v>390</v>
      </c>
      <c r="E736" s="307" t="s">
        <v>384</v>
      </c>
      <c r="F736" s="323">
        <v>350000</v>
      </c>
      <c r="G736" s="323">
        <f t="shared" si="7"/>
        <v>350000</v>
      </c>
      <c r="H736" s="324"/>
    </row>
    <row r="737" spans="1:8" ht="12.75">
      <c r="A737" s="325">
        <f t="shared" si="8"/>
        <v>9</v>
      </c>
      <c r="B737" s="305" t="s">
        <v>394</v>
      </c>
      <c r="C737" s="323">
        <v>1</v>
      </c>
      <c r="D737" s="307" t="s">
        <v>390</v>
      </c>
      <c r="E737" s="307" t="s">
        <v>395</v>
      </c>
      <c r="F737" s="323">
        <v>2000000</v>
      </c>
      <c r="G737" s="323">
        <f t="shared" si="7"/>
        <v>2000000</v>
      </c>
      <c r="H737" s="324"/>
    </row>
    <row r="738" spans="1:8" ht="12.75">
      <c r="A738" s="327"/>
      <c r="B738" s="311"/>
      <c r="C738" s="328"/>
      <c r="D738" s="329" t="s">
        <v>21</v>
      </c>
      <c r="E738" s="313"/>
      <c r="F738" s="328"/>
      <c r="G738" s="330">
        <f>SUM(G729:G737)</f>
        <v>11528780</v>
      </c>
      <c r="H738" s="304">
        <f>SUM(G738:G739)</f>
        <v>12681658</v>
      </c>
    </row>
    <row r="739" spans="1:8" ht="12.75">
      <c r="A739" s="315"/>
      <c r="B739" s="316"/>
      <c r="C739" s="331"/>
      <c r="D739" s="331"/>
      <c r="E739" s="318"/>
      <c r="F739" s="332" t="s">
        <v>22</v>
      </c>
      <c r="G739" s="333">
        <f>G738/10</f>
        <v>1152878</v>
      </c>
      <c r="H739" s="334"/>
    </row>
    <row r="740" spans="1:8" ht="12.75">
      <c r="A740" s="335" t="s">
        <v>23</v>
      </c>
      <c r="B740" s="336"/>
      <c r="C740" s="336"/>
      <c r="D740" s="336"/>
      <c r="E740" s="336"/>
      <c r="F740" s="337"/>
      <c r="G740" s="302" t="s">
        <v>24</v>
      </c>
      <c r="H740" s="304">
        <f>H726+H738</f>
        <v>12681658</v>
      </c>
    </row>
    <row r="741" spans="1:8" ht="12.75">
      <c r="A741" s="338"/>
      <c r="B741" s="339" t="s">
        <v>396</v>
      </c>
      <c r="C741" s="339"/>
      <c r="D741" s="339"/>
      <c r="E741" s="339"/>
      <c r="F741" s="340"/>
      <c r="G741" s="341" t="s">
        <v>26</v>
      </c>
      <c r="H741" s="320">
        <f>ROUND(H740,-2)</f>
        <v>12681700</v>
      </c>
    </row>
    <row r="742" spans="1:8" ht="12.75">
      <c r="A742" s="342"/>
      <c r="B742" s="342"/>
      <c r="C742" s="342"/>
      <c r="D742" s="342"/>
      <c r="E742" s="342"/>
      <c r="F742" s="342"/>
      <c r="G742" s="342"/>
      <c r="H742" s="343"/>
    </row>
    <row r="743" spans="1:8" ht="12.75">
      <c r="A743" s="342"/>
      <c r="B743" s="342"/>
      <c r="C743" s="342"/>
      <c r="D743" s="342"/>
      <c r="E743" s="342"/>
      <c r="F743" s="342"/>
      <c r="G743" s="342"/>
      <c r="H743" s="343"/>
    </row>
    <row r="744" spans="1:8" ht="12.75">
      <c r="A744" s="344"/>
      <c r="B744" s="344"/>
      <c r="C744" s="344"/>
      <c r="D744" s="344"/>
      <c r="E744" s="344"/>
      <c r="F744" s="344"/>
      <c r="G744" s="738" t="s">
        <v>316</v>
      </c>
      <c r="H744" s="738"/>
    </row>
    <row r="745" spans="1:8" ht="12.75">
      <c r="A745" s="738" t="s">
        <v>208</v>
      </c>
      <c r="B745" s="738"/>
      <c r="C745" s="738" t="s">
        <v>28</v>
      </c>
      <c r="D745" s="738"/>
      <c r="E745" s="738"/>
      <c r="F745" s="344"/>
      <c r="G745" s="738" t="s">
        <v>29</v>
      </c>
      <c r="H745" s="738"/>
    </row>
    <row r="746" spans="1:8" ht="12.75">
      <c r="A746" s="344"/>
      <c r="B746" s="344"/>
      <c r="C746" s="344"/>
      <c r="D746" s="344"/>
      <c r="E746" s="344"/>
      <c r="F746" s="344"/>
      <c r="G746" s="344"/>
      <c r="H746" s="344"/>
    </row>
    <row r="747" spans="1:8" ht="12.75">
      <c r="A747" s="344"/>
      <c r="B747" s="344"/>
      <c r="C747" s="344"/>
      <c r="D747" s="344"/>
      <c r="E747" s="344"/>
      <c r="F747" s="344"/>
      <c r="G747" s="344"/>
      <c r="H747" s="344"/>
    </row>
    <row r="748" spans="1:8" ht="12.75">
      <c r="A748" s="344"/>
      <c r="B748" s="344"/>
      <c r="C748" s="344"/>
      <c r="D748" s="344"/>
      <c r="E748" s="344"/>
      <c r="F748" s="344"/>
      <c r="G748" s="344"/>
      <c r="H748" s="344"/>
    </row>
    <row r="749" spans="1:8" ht="12.75">
      <c r="A749" s="739" t="s">
        <v>30</v>
      </c>
      <c r="B749" s="739"/>
      <c r="C749" s="739" t="s">
        <v>397</v>
      </c>
      <c r="D749" s="739"/>
      <c r="E749" s="739"/>
      <c r="F749" s="344"/>
      <c r="G749" s="739" t="s">
        <v>32</v>
      </c>
      <c r="H749" s="739"/>
    </row>
    <row r="750" spans="1:8" ht="12.75">
      <c r="A750" s="738" t="s">
        <v>33</v>
      </c>
      <c r="B750" s="738"/>
      <c r="C750" s="738" t="s">
        <v>34</v>
      </c>
      <c r="D750" s="738"/>
      <c r="E750" s="738"/>
      <c r="F750" s="344"/>
      <c r="G750" s="738" t="s">
        <v>35</v>
      </c>
      <c r="H750" s="738"/>
    </row>
    <row r="751" spans="1:8">
      <c r="A751" s="3"/>
      <c r="B751" s="3"/>
      <c r="C751" s="3"/>
      <c r="D751" s="3"/>
      <c r="E751" s="3"/>
      <c r="F751" s="3"/>
      <c r="G751" s="3"/>
      <c r="H751" s="3"/>
    </row>
    <row r="752" spans="1:8">
      <c r="A752" s="3"/>
      <c r="B752" s="3"/>
      <c r="C752" s="3"/>
      <c r="D752" s="3"/>
      <c r="E752" s="3"/>
      <c r="F752" s="3"/>
      <c r="G752" s="3"/>
      <c r="H752" s="3"/>
    </row>
    <row r="753" spans="1:8">
      <c r="A753" s="725" t="s">
        <v>398</v>
      </c>
      <c r="B753" s="718"/>
      <c r="C753" s="718"/>
      <c r="D753" s="718"/>
      <c r="E753" s="718"/>
      <c r="F753" s="718"/>
      <c r="G753" s="718"/>
      <c r="H753" s="718"/>
    </row>
    <row r="754" spans="1:8">
      <c r="A754" s="725" t="s">
        <v>399</v>
      </c>
      <c r="B754" s="725"/>
      <c r="C754" s="725"/>
      <c r="D754" s="725"/>
      <c r="E754" s="725"/>
      <c r="F754" s="725"/>
      <c r="G754" s="725"/>
      <c r="H754" s="725"/>
    </row>
    <row r="755" spans="1:8">
      <c r="A755" s="725" t="s">
        <v>400</v>
      </c>
      <c r="B755" s="725"/>
      <c r="C755" s="725"/>
      <c r="D755" s="725"/>
      <c r="E755" s="725"/>
      <c r="F755" s="725"/>
      <c r="G755" s="725"/>
      <c r="H755" s="725"/>
    </row>
    <row r="756" spans="1:8">
      <c r="A756" s="7"/>
      <c r="B756" s="7"/>
      <c r="C756" s="7"/>
      <c r="D756" s="7"/>
      <c r="E756" s="7"/>
      <c r="F756" s="7"/>
      <c r="G756" s="7"/>
      <c r="H756" s="7"/>
    </row>
    <row r="757" spans="1:8">
      <c r="A757" s="7"/>
      <c r="B757" s="7"/>
      <c r="C757" s="7"/>
      <c r="D757" s="7"/>
      <c r="E757" s="7"/>
      <c r="F757" s="7"/>
      <c r="G757" s="7"/>
      <c r="H757" s="7"/>
    </row>
    <row r="758" spans="1:8">
      <c r="A758" s="737" t="s">
        <v>401</v>
      </c>
      <c r="B758" s="737" t="s">
        <v>402</v>
      </c>
      <c r="C758" s="737" t="s">
        <v>403</v>
      </c>
      <c r="D758" s="737" t="s">
        <v>404</v>
      </c>
      <c r="E758" s="737" t="s">
        <v>405</v>
      </c>
      <c r="F758" s="353" t="s">
        <v>406</v>
      </c>
      <c r="G758" s="353" t="s">
        <v>407</v>
      </c>
      <c r="H758" s="353" t="s">
        <v>408</v>
      </c>
    </row>
    <row r="759" spans="1:8">
      <c r="A759" s="737"/>
      <c r="B759" s="737"/>
      <c r="C759" s="737"/>
      <c r="D759" s="737"/>
      <c r="E759" s="737"/>
      <c r="F759" s="354" t="s">
        <v>409</v>
      </c>
      <c r="G759" s="354" t="s">
        <v>409</v>
      </c>
      <c r="H759" s="354" t="s">
        <v>409</v>
      </c>
    </row>
    <row r="760" spans="1:8">
      <c r="A760" s="355" t="s">
        <v>239</v>
      </c>
      <c r="B760" s="356" t="s">
        <v>410</v>
      </c>
      <c r="C760" s="357"/>
      <c r="D760" s="357"/>
      <c r="E760" s="357"/>
      <c r="F760" s="357"/>
      <c r="G760" s="357"/>
      <c r="H760" s="357"/>
    </row>
    <row r="761" spans="1:8">
      <c r="A761" s="358">
        <v>1</v>
      </c>
      <c r="B761" s="357" t="s">
        <v>411</v>
      </c>
      <c r="C761" s="359">
        <v>2</v>
      </c>
      <c r="D761" s="360" t="s">
        <v>197</v>
      </c>
      <c r="E761" s="360" t="s">
        <v>38</v>
      </c>
      <c r="F761" s="359">
        <v>100000</v>
      </c>
      <c r="G761" s="359">
        <f t="shared" ref="G761:G766" si="9">C761*F761</f>
        <v>200000</v>
      </c>
      <c r="H761" s="359"/>
    </row>
    <row r="762" spans="1:8">
      <c r="A762" s="358">
        <f>A761+1</f>
        <v>2</v>
      </c>
      <c r="B762" s="357" t="s">
        <v>391</v>
      </c>
      <c r="C762" s="359">
        <v>2</v>
      </c>
      <c r="D762" s="360" t="s">
        <v>197</v>
      </c>
      <c r="E762" s="360" t="s">
        <v>38</v>
      </c>
      <c r="F762" s="359">
        <v>350000</v>
      </c>
      <c r="G762" s="359">
        <f t="shared" si="9"/>
        <v>700000</v>
      </c>
      <c r="H762" s="359"/>
    </row>
    <row r="763" spans="1:8">
      <c r="A763" s="358">
        <f>A762+1</f>
        <v>3</v>
      </c>
      <c r="B763" s="357" t="s">
        <v>412</v>
      </c>
      <c r="C763" s="359">
        <v>1</v>
      </c>
      <c r="D763" s="360" t="s">
        <v>38</v>
      </c>
      <c r="E763" s="360" t="s">
        <v>38</v>
      </c>
      <c r="F763" s="359">
        <v>1000000</v>
      </c>
      <c r="G763" s="359">
        <f t="shared" si="9"/>
        <v>1000000</v>
      </c>
      <c r="H763" s="359"/>
    </row>
    <row r="764" spans="1:8">
      <c r="A764" s="358">
        <f>A763+1</f>
        <v>4</v>
      </c>
      <c r="B764" s="357" t="s">
        <v>413</v>
      </c>
      <c r="C764" s="359">
        <v>1</v>
      </c>
      <c r="D764" s="360" t="s">
        <v>38</v>
      </c>
      <c r="E764" s="360" t="s">
        <v>38</v>
      </c>
      <c r="F764" s="359">
        <v>850000</v>
      </c>
      <c r="G764" s="359">
        <f t="shared" si="9"/>
        <v>850000</v>
      </c>
      <c r="H764" s="359"/>
    </row>
    <row r="765" spans="1:8">
      <c r="A765" s="358">
        <f>A764+1</f>
        <v>5</v>
      </c>
      <c r="B765" s="357" t="s">
        <v>414</v>
      </c>
      <c r="C765" s="359">
        <v>1</v>
      </c>
      <c r="D765" s="360" t="s">
        <v>38</v>
      </c>
      <c r="E765" s="360" t="s">
        <v>38</v>
      </c>
      <c r="F765" s="359">
        <v>500000</v>
      </c>
      <c r="G765" s="359">
        <f t="shared" si="9"/>
        <v>500000</v>
      </c>
      <c r="H765" s="359"/>
    </row>
    <row r="766" spans="1:8">
      <c r="A766" s="358">
        <f>A765+1</f>
        <v>6</v>
      </c>
      <c r="B766" s="357" t="s">
        <v>415</v>
      </c>
      <c r="C766" s="359">
        <v>4</v>
      </c>
      <c r="D766" s="360" t="s">
        <v>38</v>
      </c>
      <c r="E766" s="360" t="s">
        <v>38</v>
      </c>
      <c r="F766" s="359">
        <v>150000</v>
      </c>
      <c r="G766" s="359">
        <f t="shared" si="9"/>
        <v>600000</v>
      </c>
      <c r="H766" s="362">
        <f>SUM(G761:G766)</f>
        <v>3850000</v>
      </c>
    </row>
    <row r="767" spans="1:8">
      <c r="A767" s="357"/>
      <c r="B767" s="357"/>
      <c r="C767" s="359"/>
      <c r="D767" s="360"/>
      <c r="E767" s="360"/>
      <c r="F767" s="740"/>
      <c r="G767" s="740"/>
      <c r="H767" s="362"/>
    </row>
    <row r="768" spans="1:8">
      <c r="A768" s="355" t="s">
        <v>416</v>
      </c>
      <c r="B768" s="356" t="s">
        <v>417</v>
      </c>
      <c r="C768" s="359"/>
      <c r="D768" s="360"/>
      <c r="E768" s="360"/>
      <c r="F768" s="359"/>
      <c r="G768" s="359"/>
      <c r="H768" s="359"/>
    </row>
    <row r="769" spans="1:8">
      <c r="A769" s="358">
        <v>1</v>
      </c>
      <c r="B769" s="357" t="s">
        <v>418</v>
      </c>
      <c r="C769" s="359">
        <f>42*16.5*0.5</f>
        <v>346.5</v>
      </c>
      <c r="D769" s="360" t="s">
        <v>56</v>
      </c>
      <c r="E769" s="360" t="s">
        <v>57</v>
      </c>
      <c r="F769" s="359">
        <v>4786.5</v>
      </c>
      <c r="G769" s="359">
        <f>C769*F769</f>
        <v>1658522.25</v>
      </c>
      <c r="H769" s="359"/>
    </row>
    <row r="770" spans="1:8">
      <c r="A770" s="358">
        <f>A769+1</f>
        <v>2</v>
      </c>
      <c r="B770" s="357" t="s">
        <v>419</v>
      </c>
      <c r="C770" s="359">
        <v>1595</v>
      </c>
      <c r="D770" s="360" t="s">
        <v>59</v>
      </c>
      <c r="E770" s="360" t="s">
        <v>57</v>
      </c>
      <c r="F770" s="359">
        <v>3200.16</v>
      </c>
      <c r="G770" s="359">
        <f>C770*F770</f>
        <v>5104255.2</v>
      </c>
      <c r="H770" s="359"/>
    </row>
    <row r="771" spans="1:8">
      <c r="A771" s="358">
        <f>A770+1</f>
        <v>3</v>
      </c>
      <c r="B771" s="357" t="s">
        <v>420</v>
      </c>
      <c r="C771" s="359">
        <f>42*16.5</f>
        <v>693</v>
      </c>
      <c r="D771" s="360" t="s">
        <v>59</v>
      </c>
      <c r="E771" s="360" t="s">
        <v>57</v>
      </c>
      <c r="F771" s="359">
        <v>3200.16</v>
      </c>
      <c r="G771" s="359">
        <f>C771*F771</f>
        <v>2217710.88</v>
      </c>
      <c r="H771" s="359"/>
    </row>
    <row r="772" spans="1:8">
      <c r="A772" s="358">
        <f>A771+1</f>
        <v>4</v>
      </c>
      <c r="B772" s="357" t="s">
        <v>421</v>
      </c>
      <c r="C772" s="359">
        <v>124.74</v>
      </c>
      <c r="D772" s="360" t="s">
        <v>56</v>
      </c>
      <c r="E772" s="360" t="s">
        <v>422</v>
      </c>
      <c r="F772" s="359">
        <v>77424.05</v>
      </c>
      <c r="G772" s="359">
        <f>C772*F772</f>
        <v>9657875.9969999995</v>
      </c>
      <c r="H772" s="362">
        <f>SUM(G769:G772)</f>
        <v>18638364.327</v>
      </c>
    </row>
    <row r="773" spans="1:8">
      <c r="A773" s="358"/>
      <c r="B773" s="357"/>
      <c r="C773" s="359"/>
      <c r="D773" s="360"/>
      <c r="E773" s="360"/>
      <c r="F773" s="740"/>
      <c r="G773" s="740"/>
      <c r="H773" s="362"/>
    </row>
    <row r="774" spans="1:8">
      <c r="A774" s="355" t="s">
        <v>50</v>
      </c>
      <c r="B774" s="356" t="s">
        <v>423</v>
      </c>
      <c r="C774" s="359"/>
      <c r="D774" s="360"/>
      <c r="E774" s="360"/>
      <c r="F774" s="359"/>
      <c r="G774" s="359"/>
      <c r="H774" s="359"/>
    </row>
    <row r="775" spans="1:8">
      <c r="A775" s="358">
        <v>1</v>
      </c>
      <c r="B775" s="357" t="s">
        <v>424</v>
      </c>
      <c r="C775" s="359">
        <f>42*16.5*0.5</f>
        <v>346.5</v>
      </c>
      <c r="D775" s="360" t="s">
        <v>56</v>
      </c>
      <c r="E775" s="360" t="s">
        <v>57</v>
      </c>
      <c r="F775" s="359">
        <v>4786.5</v>
      </c>
      <c r="G775" s="359">
        <f>C775*F775</f>
        <v>1658522.25</v>
      </c>
      <c r="H775" s="359"/>
    </row>
    <row r="776" spans="1:8">
      <c r="A776" s="358">
        <f>A775+1</f>
        <v>2</v>
      </c>
      <c r="B776" s="357" t="s">
        <v>425</v>
      </c>
      <c r="C776" s="359">
        <v>1595</v>
      </c>
      <c r="D776" s="360" t="s">
        <v>59</v>
      </c>
      <c r="E776" s="360" t="s">
        <v>57</v>
      </c>
      <c r="F776" s="359">
        <v>3200.16</v>
      </c>
      <c r="G776" s="359">
        <f>C776*F776</f>
        <v>5104255.2</v>
      </c>
      <c r="H776" s="359"/>
    </row>
    <row r="777" spans="1:8">
      <c r="A777" s="358">
        <f>A776+1</f>
        <v>3</v>
      </c>
      <c r="B777" s="357" t="s">
        <v>426</v>
      </c>
      <c r="C777" s="359">
        <f>42*16.5</f>
        <v>693</v>
      </c>
      <c r="D777" s="360" t="s">
        <v>59</v>
      </c>
      <c r="E777" s="360" t="s">
        <v>57</v>
      </c>
      <c r="F777" s="359">
        <v>3200.16</v>
      </c>
      <c r="G777" s="359">
        <f>C777*F777</f>
        <v>2217710.88</v>
      </c>
      <c r="H777" s="359"/>
    </row>
    <row r="778" spans="1:8">
      <c r="A778" s="358">
        <f>A777+1</f>
        <v>4</v>
      </c>
      <c r="B778" s="357" t="s">
        <v>427</v>
      </c>
      <c r="C778" s="359">
        <v>124.74</v>
      </c>
      <c r="D778" s="360" t="s">
        <v>56</v>
      </c>
      <c r="E778" s="360" t="s">
        <v>422</v>
      </c>
      <c r="F778" s="359">
        <v>77424.05</v>
      </c>
      <c r="G778" s="359">
        <f>C778*F778</f>
        <v>9657875.9969999995</v>
      </c>
      <c r="H778" s="362">
        <f>SUM(G775:G778)</f>
        <v>18638364.327</v>
      </c>
    </row>
    <row r="779" spans="1:8">
      <c r="A779" s="358"/>
      <c r="B779" s="357"/>
      <c r="C779" s="359"/>
      <c r="D779" s="360"/>
      <c r="E779" s="360"/>
      <c r="F779" s="740"/>
      <c r="G779" s="740"/>
      <c r="H779" s="362"/>
    </row>
    <row r="780" spans="1:8">
      <c r="A780" s="355" t="s">
        <v>54</v>
      </c>
      <c r="B780" s="356" t="s">
        <v>428</v>
      </c>
      <c r="C780" s="359"/>
      <c r="D780" s="360"/>
      <c r="E780" s="360"/>
      <c r="F780" s="363"/>
      <c r="G780" s="363"/>
      <c r="H780" s="362"/>
    </row>
    <row r="781" spans="1:8">
      <c r="A781" s="358">
        <v>1</v>
      </c>
      <c r="B781" s="357" t="s">
        <v>429</v>
      </c>
      <c r="C781" s="359">
        <v>2</v>
      </c>
      <c r="D781" s="360" t="s">
        <v>38</v>
      </c>
      <c r="E781" s="360" t="s">
        <v>38</v>
      </c>
      <c r="F781" s="359">
        <v>250000</v>
      </c>
      <c r="G781" s="359">
        <f>C781*F781</f>
        <v>500000</v>
      </c>
      <c r="H781" s="359"/>
    </row>
    <row r="782" spans="1:8">
      <c r="A782" s="358">
        <f>A781+1</f>
        <v>2</v>
      </c>
      <c r="B782" s="357" t="s">
        <v>430</v>
      </c>
      <c r="C782" s="359">
        <v>1</v>
      </c>
      <c r="D782" s="360" t="s">
        <v>197</v>
      </c>
      <c r="E782" s="360" t="s">
        <v>38</v>
      </c>
      <c r="F782" s="359">
        <v>200000</v>
      </c>
      <c r="G782" s="359">
        <f>C782*F782</f>
        <v>200000</v>
      </c>
      <c r="H782" s="359"/>
    </row>
    <row r="783" spans="1:8">
      <c r="A783" s="358">
        <f>A782+1</f>
        <v>3</v>
      </c>
      <c r="B783" s="357" t="s">
        <v>431</v>
      </c>
      <c r="C783" s="359">
        <v>1</v>
      </c>
      <c r="D783" s="360" t="s">
        <v>38</v>
      </c>
      <c r="E783" s="360" t="s">
        <v>38</v>
      </c>
      <c r="F783" s="359">
        <v>350000</v>
      </c>
      <c r="G783" s="359">
        <f>C783*F783</f>
        <v>350000</v>
      </c>
      <c r="H783" s="359"/>
    </row>
    <row r="784" spans="1:8">
      <c r="A784" s="364">
        <f>A783+1</f>
        <v>4</v>
      </c>
      <c r="B784" s="256" t="s">
        <v>432</v>
      </c>
      <c r="C784" s="258">
        <v>1</v>
      </c>
      <c r="D784" s="365" t="s">
        <v>38</v>
      </c>
      <c r="E784" s="365" t="s">
        <v>38</v>
      </c>
      <c r="F784" s="258">
        <v>125000</v>
      </c>
      <c r="G784" s="258">
        <f>C784*F784</f>
        <v>125000</v>
      </c>
      <c r="H784" s="257">
        <f>SUM(G781:G784)</f>
        <v>1175000</v>
      </c>
    </row>
    <row r="785" spans="1:8" ht="12.75" thickBot="1">
      <c r="A785" s="366"/>
      <c r="B785" s="367"/>
      <c r="C785" s="368"/>
      <c r="D785" s="367"/>
      <c r="E785" s="367"/>
      <c r="F785" s="741"/>
      <c r="G785" s="742"/>
      <c r="H785" s="369"/>
    </row>
    <row r="786" spans="1:8">
      <c r="A786" s="370"/>
      <c r="B786" s="240"/>
      <c r="C786" s="371"/>
      <c r="D786" s="240"/>
      <c r="E786" s="372"/>
      <c r="F786" s="373" t="s">
        <v>433</v>
      </c>
      <c r="G786" s="374"/>
      <c r="H786" s="374">
        <f>SUM(H761:H785)</f>
        <v>42301728.653999999</v>
      </c>
    </row>
    <row r="787" spans="1:8">
      <c r="A787" s="375" t="s">
        <v>23</v>
      </c>
      <c r="B787" s="376"/>
      <c r="C787" s="376"/>
      <c r="D787" s="376"/>
      <c r="E787" s="377"/>
      <c r="F787" s="373" t="s">
        <v>434</v>
      </c>
      <c r="G787" s="374"/>
      <c r="H787" s="374">
        <f>H786*10%</f>
        <v>4230172.8654000005</v>
      </c>
    </row>
    <row r="788" spans="1:8">
      <c r="A788" s="375"/>
      <c r="B788" s="378" t="s">
        <v>435</v>
      </c>
      <c r="C788" s="376"/>
      <c r="D788" s="376"/>
      <c r="E788" s="377"/>
      <c r="F788" s="373" t="s">
        <v>436</v>
      </c>
      <c r="G788" s="374"/>
      <c r="H788" s="374">
        <f>SUM(H786:H787)</f>
        <v>46531901.519400001</v>
      </c>
    </row>
    <row r="789" spans="1:8">
      <c r="A789" s="289"/>
      <c r="B789" s="291"/>
      <c r="C789" s="379"/>
      <c r="D789" s="379"/>
      <c r="E789" s="380"/>
      <c r="F789" s="381" t="s">
        <v>26</v>
      </c>
      <c r="G789" s="294"/>
      <c r="H789" s="294">
        <f>ROUND(H788,-2)</f>
        <v>46531900</v>
      </c>
    </row>
    <row r="790" spans="1:8">
      <c r="A790" s="6"/>
      <c r="B790" s="6"/>
      <c r="C790" s="6"/>
      <c r="D790" s="6"/>
      <c r="E790" s="6"/>
      <c r="F790" s="6"/>
      <c r="G790" s="6"/>
      <c r="H790" s="6"/>
    </row>
    <row r="791" spans="1:8">
      <c r="A791" s="6"/>
      <c r="B791" s="6"/>
      <c r="C791" s="6"/>
      <c r="D791" s="6"/>
      <c r="E791" s="6"/>
      <c r="F791" s="6"/>
      <c r="G791" s="718" t="s">
        <v>437</v>
      </c>
      <c r="H791" s="718"/>
    </row>
    <row r="792" spans="1:8">
      <c r="A792" s="718" t="s">
        <v>208</v>
      </c>
      <c r="B792" s="718"/>
      <c r="C792" s="718" t="s">
        <v>28</v>
      </c>
      <c r="D792" s="718"/>
      <c r="E792" s="718"/>
      <c r="F792" s="6"/>
      <c r="G792" s="718" t="s">
        <v>29</v>
      </c>
      <c r="H792" s="718"/>
    </row>
    <row r="793" spans="1:8">
      <c r="A793" s="6"/>
      <c r="B793" s="6"/>
      <c r="C793" s="6"/>
      <c r="D793" s="6"/>
      <c r="E793" s="6"/>
      <c r="F793" s="6"/>
      <c r="G793" s="6"/>
      <c r="H793" s="6"/>
    </row>
    <row r="794" spans="1:8">
      <c r="A794" s="6"/>
      <c r="B794" s="6"/>
      <c r="C794" s="6"/>
      <c r="D794" s="6"/>
      <c r="E794" s="6"/>
      <c r="F794" s="6"/>
      <c r="G794" s="6"/>
      <c r="H794" s="6"/>
    </row>
    <row r="795" spans="1:8">
      <c r="A795" s="6"/>
      <c r="B795" s="6"/>
      <c r="C795" s="6"/>
      <c r="D795" s="6"/>
      <c r="E795" s="6"/>
      <c r="F795" s="6"/>
      <c r="G795" s="6"/>
      <c r="H795" s="6"/>
    </row>
    <row r="796" spans="1:8">
      <c r="A796" s="717" t="s">
        <v>30</v>
      </c>
      <c r="B796" s="717"/>
      <c r="C796" s="717" t="s">
        <v>31</v>
      </c>
      <c r="D796" s="717"/>
      <c r="E796" s="717"/>
      <c r="F796" s="6"/>
      <c r="G796" s="717" t="s">
        <v>32</v>
      </c>
      <c r="H796" s="717"/>
    </row>
    <row r="797" spans="1:8">
      <c r="A797" s="718" t="s">
        <v>33</v>
      </c>
      <c r="B797" s="718"/>
      <c r="C797" s="718" t="s">
        <v>34</v>
      </c>
      <c r="D797" s="718"/>
      <c r="E797" s="718"/>
      <c r="F797" s="6"/>
      <c r="G797" s="718" t="s">
        <v>35</v>
      </c>
      <c r="H797" s="718"/>
    </row>
    <row r="798" spans="1:8">
      <c r="A798" s="6"/>
      <c r="B798" s="6"/>
      <c r="C798" s="6"/>
      <c r="D798" s="6"/>
      <c r="E798" s="6"/>
      <c r="F798" s="6"/>
      <c r="G798" s="6"/>
      <c r="H798" s="6"/>
    </row>
    <row r="799" spans="1:8">
      <c r="A799" s="6"/>
      <c r="B799" s="6"/>
      <c r="C799" s="6"/>
      <c r="D799" s="6"/>
      <c r="E799" s="6"/>
      <c r="F799" s="6"/>
      <c r="G799" s="6"/>
      <c r="H799" s="6"/>
    </row>
    <row r="802" spans="1:8">
      <c r="A802" s="6"/>
      <c r="B802" s="6"/>
      <c r="C802" s="6"/>
      <c r="D802" s="6"/>
      <c r="E802" s="6"/>
      <c r="F802" s="6"/>
      <c r="G802" s="6"/>
      <c r="H802" s="6"/>
    </row>
    <row r="803" spans="1:8">
      <c r="A803" s="6"/>
      <c r="B803" s="6"/>
      <c r="C803" s="6"/>
      <c r="D803" s="6"/>
      <c r="E803" s="6"/>
      <c r="F803" s="6"/>
      <c r="G803" s="6"/>
      <c r="H803" s="6"/>
    </row>
    <row r="804" spans="1:8">
      <c r="A804" s="725" t="s">
        <v>438</v>
      </c>
      <c r="B804" s="718"/>
      <c r="C804" s="718"/>
      <c r="D804" s="718"/>
      <c r="E804" s="718"/>
      <c r="F804" s="718"/>
      <c r="G804" s="718"/>
      <c r="H804" s="718"/>
    </row>
    <row r="805" spans="1:8">
      <c r="A805" s="725" t="s">
        <v>439</v>
      </c>
      <c r="B805" s="725"/>
      <c r="C805" s="725"/>
      <c r="D805" s="725"/>
      <c r="E805" s="725"/>
      <c r="F805" s="725"/>
      <c r="G805" s="725"/>
      <c r="H805" s="725"/>
    </row>
    <row r="806" spans="1:8">
      <c r="A806" s="725" t="s">
        <v>440</v>
      </c>
      <c r="B806" s="725"/>
      <c r="C806" s="725"/>
      <c r="D806" s="725"/>
      <c r="E806" s="725"/>
      <c r="F806" s="725"/>
      <c r="G806" s="725"/>
      <c r="H806" s="725"/>
    </row>
    <row r="807" spans="1:8">
      <c r="A807" s="7"/>
      <c r="B807" s="7"/>
      <c r="C807" s="7"/>
      <c r="D807" s="7"/>
      <c r="E807" s="7"/>
      <c r="F807" s="7"/>
      <c r="G807" s="7"/>
      <c r="H807" s="7"/>
    </row>
    <row r="808" spans="1:8">
      <c r="A808" s="7"/>
      <c r="B808" s="7"/>
      <c r="C808" s="7"/>
      <c r="D808" s="7"/>
      <c r="E808" s="7"/>
      <c r="F808" s="7"/>
      <c r="G808" s="7"/>
      <c r="H808" s="7"/>
    </row>
    <row r="809" spans="1:8">
      <c r="A809" s="733" t="s">
        <v>0</v>
      </c>
      <c r="B809" s="733" t="s">
        <v>1</v>
      </c>
      <c r="C809" s="733" t="s">
        <v>2</v>
      </c>
      <c r="D809" s="733" t="s">
        <v>3</v>
      </c>
      <c r="E809" s="733" t="s">
        <v>4</v>
      </c>
      <c r="F809" s="253" t="s">
        <v>5</v>
      </c>
      <c r="G809" s="253" t="s">
        <v>6</v>
      </c>
      <c r="H809" s="253" t="s">
        <v>7</v>
      </c>
    </row>
    <row r="810" spans="1:8">
      <c r="A810" s="724"/>
      <c r="B810" s="724"/>
      <c r="C810" s="724"/>
      <c r="D810" s="724"/>
      <c r="E810" s="724"/>
      <c r="F810" s="225" t="s">
        <v>8</v>
      </c>
      <c r="G810" s="225" t="s">
        <v>8</v>
      </c>
      <c r="H810" s="225" t="s">
        <v>8</v>
      </c>
    </row>
    <row r="811" spans="1:8">
      <c r="A811" s="274" t="s">
        <v>9</v>
      </c>
      <c r="B811" s="383" t="s">
        <v>338</v>
      </c>
      <c r="C811" s="295"/>
      <c r="D811" s="231"/>
      <c r="E811" s="231"/>
      <c r="F811" s="231"/>
      <c r="G811" s="374"/>
      <c r="H811" s="237"/>
    </row>
    <row r="812" spans="1:8">
      <c r="A812" s="238">
        <v>1</v>
      </c>
      <c r="B812" s="295" t="s">
        <v>441</v>
      </c>
      <c r="C812" s="384">
        <v>1</v>
      </c>
      <c r="D812" s="230" t="s">
        <v>377</v>
      </c>
      <c r="E812" s="230" t="s">
        <v>100</v>
      </c>
      <c r="F812" s="385">
        <v>0</v>
      </c>
      <c r="G812" s="232">
        <f>C812*F812</f>
        <v>0</v>
      </c>
      <c r="H812" s="237" t="s">
        <v>442</v>
      </c>
    </row>
    <row r="813" spans="1:8">
      <c r="A813" s="275">
        <f>A812+1</f>
        <v>2</v>
      </c>
      <c r="B813" s="295" t="s">
        <v>443</v>
      </c>
      <c r="C813" s="384">
        <v>1</v>
      </c>
      <c r="D813" s="230" t="s">
        <v>377</v>
      </c>
      <c r="E813" s="230" t="s">
        <v>100</v>
      </c>
      <c r="F813" s="385">
        <v>0</v>
      </c>
      <c r="G813" s="232">
        <f>C813*F813</f>
        <v>0</v>
      </c>
      <c r="H813" s="237" t="s">
        <v>442</v>
      </c>
    </row>
    <row r="814" spans="1:8">
      <c r="A814" s="275">
        <f>A813+1</f>
        <v>3</v>
      </c>
      <c r="B814" s="386" t="s">
        <v>444</v>
      </c>
      <c r="C814" s="384">
        <v>1</v>
      </c>
      <c r="D814" s="230" t="s">
        <v>377</v>
      </c>
      <c r="E814" s="230" t="s">
        <v>100</v>
      </c>
      <c r="F814" s="385">
        <v>0</v>
      </c>
      <c r="G814" s="232">
        <f>C814*F814</f>
        <v>0</v>
      </c>
      <c r="H814" s="237" t="s">
        <v>442</v>
      </c>
    </row>
    <row r="815" spans="1:8">
      <c r="A815" s="275">
        <f>A814+1</f>
        <v>4</v>
      </c>
      <c r="B815" s="386" t="s">
        <v>445</v>
      </c>
      <c r="C815" s="384">
        <v>1.5</v>
      </c>
      <c r="D815" s="230" t="s">
        <v>153</v>
      </c>
      <c r="E815" s="230" t="s">
        <v>100</v>
      </c>
      <c r="F815" s="385">
        <v>0</v>
      </c>
      <c r="G815" s="232">
        <f>C815*F815</f>
        <v>0</v>
      </c>
      <c r="H815" s="237" t="s">
        <v>442</v>
      </c>
    </row>
    <row r="816" spans="1:8">
      <c r="A816" s="262"/>
      <c r="B816" s="296"/>
      <c r="C816" s="296"/>
      <c r="D816" s="265" t="s">
        <v>342</v>
      </c>
      <c r="E816" s="266"/>
      <c r="F816" s="387"/>
      <c r="G816" s="280"/>
      <c r="H816" s="258">
        <f>SUM(G812:G813)</f>
        <v>0</v>
      </c>
    </row>
    <row r="817" spans="1:8">
      <c r="A817" s="268"/>
      <c r="B817" s="297"/>
      <c r="C817" s="297"/>
      <c r="D817" s="271"/>
      <c r="E817" s="271"/>
      <c r="F817" s="388"/>
      <c r="G817" s="389"/>
      <c r="H817" s="273"/>
    </row>
    <row r="818" spans="1:8">
      <c r="A818" s="274" t="s">
        <v>15</v>
      </c>
      <c r="B818" s="390" t="s">
        <v>380</v>
      </c>
      <c r="C818" s="295"/>
      <c r="D818" s="230"/>
      <c r="E818" s="230"/>
      <c r="F818" s="231"/>
      <c r="G818" s="232"/>
      <c r="H818" s="237"/>
    </row>
    <row r="819" spans="1:8">
      <c r="A819" s="275">
        <v>1</v>
      </c>
      <c r="B819" s="295" t="s">
        <v>446</v>
      </c>
      <c r="C819" s="391">
        <v>2</v>
      </c>
      <c r="D819" s="230" t="s">
        <v>377</v>
      </c>
      <c r="E819" s="230" t="s">
        <v>382</v>
      </c>
      <c r="F819" s="232">
        <v>175000</v>
      </c>
      <c r="G819" s="232">
        <f t="shared" ref="G819:G831" si="10">C819*F819</f>
        <v>350000</v>
      </c>
      <c r="H819" s="237"/>
    </row>
    <row r="820" spans="1:8">
      <c r="A820" s="275">
        <f t="shared" ref="A820:A831" si="11">A819+1</f>
        <v>2</v>
      </c>
      <c r="B820" s="295" t="s">
        <v>447</v>
      </c>
      <c r="C820" s="391">
        <f>2*(3.14*0.2)</f>
        <v>1.2560000000000002</v>
      </c>
      <c r="D820" s="230" t="s">
        <v>448</v>
      </c>
      <c r="E820" s="230" t="s">
        <v>382</v>
      </c>
      <c r="F820" s="232">
        <f>49076.36*1.5</f>
        <v>73614.540000000008</v>
      </c>
      <c r="G820" s="232">
        <f t="shared" si="10"/>
        <v>92459.862240000031</v>
      </c>
      <c r="H820" s="237"/>
    </row>
    <row r="821" spans="1:8">
      <c r="A821" s="275">
        <f t="shared" si="11"/>
        <v>3</v>
      </c>
      <c r="B821" s="295" t="s">
        <v>449</v>
      </c>
      <c r="C821" s="391">
        <f>2*(3.14*0.25)</f>
        <v>1.57</v>
      </c>
      <c r="D821" s="230" t="s">
        <v>448</v>
      </c>
      <c r="E821" s="230" t="s">
        <v>382</v>
      </c>
      <c r="F821" s="232">
        <f>49076.36*1.5</f>
        <v>73614.540000000008</v>
      </c>
      <c r="G821" s="232">
        <f t="shared" si="10"/>
        <v>115574.82780000001</v>
      </c>
      <c r="H821" s="237"/>
    </row>
    <row r="822" spans="1:8">
      <c r="A822" s="275">
        <f t="shared" si="11"/>
        <v>4</v>
      </c>
      <c r="B822" s="295" t="s">
        <v>450</v>
      </c>
      <c r="C822" s="391">
        <f>3*(3.14*0.2)</f>
        <v>1.8840000000000003</v>
      </c>
      <c r="D822" s="230" t="s">
        <v>448</v>
      </c>
      <c r="E822" s="230" t="s">
        <v>382</v>
      </c>
      <c r="F822" s="232">
        <v>208047.9</v>
      </c>
      <c r="G822" s="232">
        <f t="shared" si="10"/>
        <v>391962.24360000005</v>
      </c>
      <c r="H822" s="237"/>
    </row>
    <row r="823" spans="1:8">
      <c r="A823" s="275">
        <f t="shared" si="11"/>
        <v>5</v>
      </c>
      <c r="B823" s="295" t="s">
        <v>451</v>
      </c>
      <c r="C823" s="391">
        <f>3*(3.14*0.25)</f>
        <v>2.355</v>
      </c>
      <c r="D823" s="230" t="s">
        <v>448</v>
      </c>
      <c r="E823" s="230" t="s">
        <v>382</v>
      </c>
      <c r="F823" s="232">
        <v>208047.9</v>
      </c>
      <c r="G823" s="232">
        <f t="shared" si="10"/>
        <v>489952.80449999997</v>
      </c>
      <c r="H823" s="237"/>
    </row>
    <row r="824" spans="1:8">
      <c r="A824" s="275">
        <f t="shared" si="11"/>
        <v>6</v>
      </c>
      <c r="B824" s="295" t="s">
        <v>452</v>
      </c>
      <c r="C824" s="391">
        <v>72</v>
      </c>
      <c r="D824" s="230" t="s">
        <v>453</v>
      </c>
      <c r="E824" s="230" t="s">
        <v>382</v>
      </c>
      <c r="F824" s="232">
        <f>7645.32*1.5</f>
        <v>11467.98</v>
      </c>
      <c r="G824" s="232">
        <f t="shared" si="10"/>
        <v>825694.55999999994</v>
      </c>
      <c r="H824" s="237"/>
    </row>
    <row r="825" spans="1:8">
      <c r="A825" s="275">
        <f t="shared" si="11"/>
        <v>7</v>
      </c>
      <c r="B825" s="295" t="s">
        <v>454</v>
      </c>
      <c r="C825" s="391">
        <v>1</v>
      </c>
      <c r="D825" s="230" t="s">
        <v>377</v>
      </c>
      <c r="E825" s="230" t="s">
        <v>382</v>
      </c>
      <c r="F825" s="232">
        <f>288380*1.5</f>
        <v>432570</v>
      </c>
      <c r="G825" s="232">
        <f t="shared" si="10"/>
        <v>432570</v>
      </c>
      <c r="H825" s="237"/>
    </row>
    <row r="826" spans="1:8">
      <c r="A826" s="275">
        <f t="shared" si="11"/>
        <v>8</v>
      </c>
      <c r="B826" s="295" t="s">
        <v>455</v>
      </c>
      <c r="C826" s="391">
        <v>1</v>
      </c>
      <c r="D826" s="230" t="s">
        <v>377</v>
      </c>
      <c r="E826" s="230" t="s">
        <v>382</v>
      </c>
      <c r="F826" s="232">
        <f>288380*1.5</f>
        <v>432570</v>
      </c>
      <c r="G826" s="232">
        <f t="shared" si="10"/>
        <v>432570</v>
      </c>
      <c r="H826" s="237"/>
    </row>
    <row r="827" spans="1:8">
      <c r="A827" s="275">
        <f t="shared" si="11"/>
        <v>9</v>
      </c>
      <c r="B827" s="295" t="s">
        <v>456</v>
      </c>
      <c r="C827" s="391">
        <v>1</v>
      </c>
      <c r="D827" s="230" t="s">
        <v>377</v>
      </c>
      <c r="E827" s="230" t="s">
        <v>382</v>
      </c>
      <c r="F827" s="232">
        <f>288380*1.5*1.5</f>
        <v>648855</v>
      </c>
      <c r="G827" s="232">
        <f t="shared" si="10"/>
        <v>648855</v>
      </c>
      <c r="H827" s="237"/>
    </row>
    <row r="828" spans="1:8">
      <c r="A828" s="275">
        <f t="shared" si="11"/>
        <v>10</v>
      </c>
      <c r="B828" s="295" t="s">
        <v>457</v>
      </c>
      <c r="C828" s="391">
        <v>1</v>
      </c>
      <c r="D828" s="230" t="s">
        <v>390</v>
      </c>
      <c r="E828" s="230" t="s">
        <v>384</v>
      </c>
      <c r="F828" s="232">
        <v>350000</v>
      </c>
      <c r="G828" s="232">
        <f t="shared" si="10"/>
        <v>350000</v>
      </c>
      <c r="H828" s="237"/>
    </row>
    <row r="829" spans="1:8">
      <c r="A829" s="275">
        <f t="shared" si="11"/>
        <v>11</v>
      </c>
      <c r="B829" s="392" t="s">
        <v>458</v>
      </c>
      <c r="C829" s="391">
        <v>1</v>
      </c>
      <c r="D829" s="230" t="s">
        <v>390</v>
      </c>
      <c r="E829" s="230" t="s">
        <v>384</v>
      </c>
      <c r="F829" s="232">
        <v>250000</v>
      </c>
      <c r="G829" s="232">
        <f t="shared" si="10"/>
        <v>250000</v>
      </c>
      <c r="H829" s="237"/>
    </row>
    <row r="830" spans="1:8">
      <c r="A830" s="275">
        <f t="shared" si="11"/>
        <v>12</v>
      </c>
      <c r="B830" s="392" t="s">
        <v>432</v>
      </c>
      <c r="C830" s="391">
        <v>1</v>
      </c>
      <c r="D830" s="230" t="s">
        <v>384</v>
      </c>
      <c r="E830" s="230" t="s">
        <v>384</v>
      </c>
      <c r="F830" s="232">
        <v>100000</v>
      </c>
      <c r="G830" s="232">
        <f t="shared" si="10"/>
        <v>100000</v>
      </c>
      <c r="H830" s="237"/>
    </row>
    <row r="831" spans="1:8">
      <c r="A831" s="275">
        <f t="shared" si="11"/>
        <v>13</v>
      </c>
      <c r="B831" s="392" t="s">
        <v>459</v>
      </c>
      <c r="C831" s="391">
        <v>1</v>
      </c>
      <c r="D831" s="230" t="s">
        <v>390</v>
      </c>
      <c r="E831" s="230" t="s">
        <v>384</v>
      </c>
      <c r="F831" s="232">
        <v>100000</v>
      </c>
      <c r="G831" s="232">
        <f t="shared" si="10"/>
        <v>100000</v>
      </c>
      <c r="H831" s="237"/>
    </row>
    <row r="832" spans="1:8">
      <c r="A832" s="277"/>
      <c r="B832" s="393"/>
      <c r="C832" s="278"/>
      <c r="D832" s="279" t="s">
        <v>460</v>
      </c>
      <c r="E832" s="266"/>
      <c r="F832" s="278"/>
      <c r="G832" s="267"/>
      <c r="H832" s="255">
        <f>SUM(G819:G831)</f>
        <v>4579639.2981400006</v>
      </c>
    </row>
    <row r="833" spans="1:8">
      <c r="A833" s="394"/>
      <c r="B833" s="282"/>
      <c r="C833" s="395"/>
      <c r="D833" s="283"/>
      <c r="E833" s="271"/>
      <c r="F833" s="395"/>
      <c r="G833" s="272" t="s">
        <v>22</v>
      </c>
      <c r="H833" s="285">
        <f>H832/10</f>
        <v>457963.92981400003</v>
      </c>
    </row>
    <row r="834" spans="1:8">
      <c r="A834" s="396" t="s">
        <v>23</v>
      </c>
      <c r="B834" s="287"/>
      <c r="C834" s="287"/>
      <c r="D834" s="287"/>
      <c r="E834" s="287"/>
      <c r="F834" s="288"/>
      <c r="G834" s="256" t="s">
        <v>24</v>
      </c>
      <c r="H834" s="257">
        <f>SUM(H832:H833)</f>
        <v>5037603.2279540002</v>
      </c>
    </row>
    <row r="835" spans="1:8">
      <c r="A835" s="289"/>
      <c r="B835" s="291" t="e">
        <f ca="1">[1]!terbilang(H835)</f>
        <v>#NAME?</v>
      </c>
      <c r="C835" s="291"/>
      <c r="D835" s="291"/>
      <c r="E835" s="291"/>
      <c r="F835" s="292"/>
      <c r="G835" s="293" t="s">
        <v>26</v>
      </c>
      <c r="H835" s="294">
        <f>ROUND(H834,-3)</f>
        <v>5038000</v>
      </c>
    </row>
    <row r="836" spans="1:8">
      <c r="A836" s="113"/>
      <c r="B836" s="113"/>
      <c r="C836" s="113"/>
      <c r="D836" s="113"/>
      <c r="E836" s="113"/>
      <c r="F836" s="113"/>
      <c r="G836" s="113"/>
      <c r="H836" s="114"/>
    </row>
    <row r="837" spans="1:8">
      <c r="A837" s="6"/>
      <c r="B837" s="6"/>
      <c r="C837" s="6"/>
      <c r="D837" s="6"/>
      <c r="E837" s="6"/>
      <c r="F837" s="6"/>
      <c r="G837" s="718" t="s">
        <v>461</v>
      </c>
      <c r="H837" s="718"/>
    </row>
    <row r="838" spans="1:8">
      <c r="A838" s="718" t="s">
        <v>208</v>
      </c>
      <c r="B838" s="718"/>
      <c r="C838" s="718" t="s">
        <v>28</v>
      </c>
      <c r="D838" s="718"/>
      <c r="E838" s="718"/>
      <c r="F838" s="6"/>
      <c r="G838" s="718" t="s">
        <v>462</v>
      </c>
      <c r="H838" s="718"/>
    </row>
    <row r="839" spans="1:8">
      <c r="A839" s="6"/>
      <c r="B839" s="6"/>
      <c r="C839" s="6"/>
      <c r="D839" s="6"/>
      <c r="E839" s="6"/>
      <c r="F839" s="6"/>
      <c r="G839" s="6"/>
      <c r="H839" s="6"/>
    </row>
    <row r="840" spans="1:8">
      <c r="A840" s="6"/>
      <c r="B840" s="6"/>
      <c r="C840" s="6"/>
      <c r="D840" s="6"/>
      <c r="E840" s="6"/>
      <c r="F840" s="6"/>
      <c r="G840" s="6"/>
      <c r="H840" s="6"/>
    </row>
    <row r="841" spans="1:8">
      <c r="A841" s="6"/>
      <c r="B841" s="6"/>
      <c r="C841" s="6"/>
      <c r="D841" s="6"/>
      <c r="E841" s="6"/>
      <c r="F841" s="6"/>
      <c r="G841" s="6"/>
      <c r="H841" s="6"/>
    </row>
    <row r="842" spans="1:8">
      <c r="A842" s="743" t="s">
        <v>463</v>
      </c>
      <c r="B842" s="743"/>
      <c r="C842" s="743" t="s">
        <v>464</v>
      </c>
      <c r="D842" s="743"/>
      <c r="E842" s="743"/>
      <c r="F842" s="6"/>
      <c r="G842" s="743" t="s">
        <v>465</v>
      </c>
      <c r="H842" s="743"/>
    </row>
    <row r="843" spans="1:8">
      <c r="A843" s="718" t="s">
        <v>33</v>
      </c>
      <c r="B843" s="718"/>
      <c r="C843" s="718" t="s">
        <v>466</v>
      </c>
      <c r="D843" s="718"/>
      <c r="E843" s="718"/>
      <c r="F843" s="6"/>
      <c r="G843" s="718" t="s">
        <v>35</v>
      </c>
      <c r="H843" s="718"/>
    </row>
    <row r="844" spans="1:8">
      <c r="A844" s="6"/>
      <c r="B844" s="6"/>
      <c r="C844" s="6"/>
      <c r="D844" s="6"/>
      <c r="E844" s="6"/>
      <c r="F844" s="6"/>
      <c r="G844" s="6"/>
      <c r="H844" s="6"/>
    </row>
    <row r="845" spans="1:8">
      <c r="A845" s="6"/>
      <c r="B845" s="6"/>
      <c r="C845" s="6"/>
      <c r="D845" s="6"/>
      <c r="E845" s="6"/>
      <c r="F845" s="6"/>
      <c r="G845" s="6"/>
      <c r="H845" s="6"/>
    </row>
    <row r="857" spans="1:8">
      <c r="A857" s="397"/>
      <c r="B857" s="397"/>
      <c r="C857" s="397"/>
      <c r="D857" s="397"/>
      <c r="E857" s="397"/>
      <c r="F857" s="397"/>
      <c r="G857" s="397"/>
      <c r="H857" s="397"/>
    </row>
    <row r="858" spans="1:8">
      <c r="A858" s="747" t="s">
        <v>438</v>
      </c>
      <c r="B858" s="727"/>
      <c r="C858" s="727"/>
      <c r="D858" s="727"/>
      <c r="E858" s="727"/>
      <c r="F858" s="727"/>
      <c r="G858" s="727"/>
      <c r="H858" s="727"/>
    </row>
    <row r="859" spans="1:8">
      <c r="A859" s="747" t="s">
        <v>467</v>
      </c>
      <c r="B859" s="747"/>
      <c r="C859" s="747"/>
      <c r="D859" s="747"/>
      <c r="E859" s="747"/>
      <c r="F859" s="747"/>
      <c r="G859" s="747"/>
      <c r="H859" s="747"/>
    </row>
    <row r="860" spans="1:8">
      <c r="A860" s="747" t="s">
        <v>468</v>
      </c>
      <c r="B860" s="747"/>
      <c r="C860" s="747"/>
      <c r="D860" s="747"/>
      <c r="E860" s="747"/>
      <c r="F860" s="747"/>
      <c r="G860" s="747"/>
      <c r="H860" s="747"/>
    </row>
    <row r="861" spans="1:8">
      <c r="A861" s="398"/>
      <c r="B861" s="398"/>
      <c r="C861" s="398"/>
      <c r="D861" s="398"/>
      <c r="E861" s="398"/>
      <c r="F861" s="398"/>
      <c r="G861" s="398"/>
      <c r="H861" s="398"/>
    </row>
    <row r="862" spans="1:8">
      <c r="A862" s="398"/>
      <c r="B862" s="398"/>
      <c r="C862" s="398"/>
      <c r="D862" s="398"/>
      <c r="E862" s="398"/>
      <c r="F862" s="398"/>
      <c r="G862" s="398"/>
      <c r="H862" s="398"/>
    </row>
    <row r="863" spans="1:8">
      <c r="A863" s="730" t="s">
        <v>0</v>
      </c>
      <c r="B863" s="730" t="s">
        <v>1</v>
      </c>
      <c r="C863" s="730" t="s">
        <v>2</v>
      </c>
      <c r="D863" s="730" t="s">
        <v>3</v>
      </c>
      <c r="E863" s="730" t="s">
        <v>4</v>
      </c>
      <c r="F863" s="399" t="s">
        <v>5</v>
      </c>
      <c r="G863" s="399" t="s">
        <v>6</v>
      </c>
      <c r="H863" s="399" t="s">
        <v>7</v>
      </c>
    </row>
    <row r="864" spans="1:8">
      <c r="A864" s="731"/>
      <c r="B864" s="731"/>
      <c r="C864" s="731"/>
      <c r="D864" s="731"/>
      <c r="E864" s="731"/>
      <c r="F864" s="400" t="s">
        <v>8</v>
      </c>
      <c r="G864" s="400" t="s">
        <v>8</v>
      </c>
      <c r="H864" s="400" t="s">
        <v>8</v>
      </c>
    </row>
    <row r="865" spans="1:8">
      <c r="A865" s="401" t="s">
        <v>9</v>
      </c>
      <c r="B865" s="402" t="s">
        <v>338</v>
      </c>
      <c r="C865" s="403"/>
      <c r="D865" s="404"/>
      <c r="E865" s="404"/>
      <c r="F865" s="404"/>
      <c r="G865" s="405"/>
      <c r="H865" s="406"/>
    </row>
    <row r="866" spans="1:8">
      <c r="A866" s="407">
        <v>1</v>
      </c>
      <c r="B866" s="403" t="s">
        <v>469</v>
      </c>
      <c r="C866" s="403">
        <v>1</v>
      </c>
      <c r="D866" s="408" t="s">
        <v>377</v>
      </c>
      <c r="E866" s="408" t="s">
        <v>100</v>
      </c>
      <c r="F866" s="409">
        <v>0</v>
      </c>
      <c r="G866" s="410">
        <f>C866*F866</f>
        <v>0</v>
      </c>
      <c r="H866" s="406" t="s">
        <v>470</v>
      </c>
    </row>
    <row r="867" spans="1:8">
      <c r="A867" s="407">
        <f>A866+1</f>
        <v>2</v>
      </c>
      <c r="B867" s="403" t="s">
        <v>445</v>
      </c>
      <c r="C867" s="403">
        <v>1</v>
      </c>
      <c r="D867" s="408" t="s">
        <v>153</v>
      </c>
      <c r="E867" s="408" t="s">
        <v>100</v>
      </c>
      <c r="F867" s="409">
        <v>0</v>
      </c>
      <c r="G867" s="410">
        <f>C867*F867</f>
        <v>0</v>
      </c>
      <c r="H867" s="406" t="s">
        <v>470</v>
      </c>
    </row>
    <row r="868" spans="1:8">
      <c r="A868" s="411"/>
      <c r="B868" s="412"/>
      <c r="C868" s="412"/>
      <c r="D868" s="413" t="s">
        <v>342</v>
      </c>
      <c r="E868" s="414"/>
      <c r="F868" s="415"/>
      <c r="G868" s="416"/>
      <c r="H868" s="417">
        <f>SUM(G866:G867)</f>
        <v>0</v>
      </c>
    </row>
    <row r="869" spans="1:8">
      <c r="A869" s="418"/>
      <c r="B869" s="419"/>
      <c r="C869" s="419"/>
      <c r="D869" s="420"/>
      <c r="E869" s="420"/>
      <c r="F869" s="421"/>
      <c r="G869" s="422"/>
      <c r="H869" s="423"/>
    </row>
    <row r="870" spans="1:8">
      <c r="A870" s="401" t="s">
        <v>15</v>
      </c>
      <c r="B870" s="424" t="s">
        <v>471</v>
      </c>
      <c r="C870" s="403"/>
      <c r="D870" s="408"/>
      <c r="E870" s="408"/>
      <c r="F870" s="404"/>
      <c r="G870" s="410"/>
      <c r="H870" s="406"/>
    </row>
    <row r="871" spans="1:8">
      <c r="A871" s="425">
        <v>1</v>
      </c>
      <c r="B871" s="404" t="s">
        <v>472</v>
      </c>
      <c r="C871" s="403">
        <v>1</v>
      </c>
      <c r="D871" s="408" t="s">
        <v>374</v>
      </c>
      <c r="E871" s="408" t="s">
        <v>384</v>
      </c>
      <c r="F871" s="403">
        <v>250000</v>
      </c>
      <c r="G871" s="410">
        <f t="shared" ref="G871:G876" si="12">C871*F871</f>
        <v>250000</v>
      </c>
      <c r="H871" s="406"/>
    </row>
    <row r="872" spans="1:8">
      <c r="A872" s="425">
        <f>A871+1</f>
        <v>2</v>
      </c>
      <c r="B872" s="404" t="s">
        <v>473</v>
      </c>
      <c r="C872" s="403">
        <v>1</v>
      </c>
      <c r="D872" s="408" t="s">
        <v>308</v>
      </c>
      <c r="E872" s="408" t="s">
        <v>382</v>
      </c>
      <c r="F872" s="406">
        <f>(288380)*1.5*1</f>
        <v>432570</v>
      </c>
      <c r="G872" s="410">
        <f t="shared" si="12"/>
        <v>432570</v>
      </c>
      <c r="H872" s="406"/>
    </row>
    <row r="873" spans="1:8">
      <c r="A873" s="425">
        <f>A872+1</f>
        <v>3</v>
      </c>
      <c r="B873" s="404" t="s">
        <v>474</v>
      </c>
      <c r="C873" s="403">
        <v>1</v>
      </c>
      <c r="D873" s="408" t="s">
        <v>308</v>
      </c>
      <c r="E873" s="408" t="s">
        <v>382</v>
      </c>
      <c r="F873" s="406">
        <f>(125440)*1.5*1</f>
        <v>188160</v>
      </c>
      <c r="G873" s="410">
        <f t="shared" si="12"/>
        <v>188160</v>
      </c>
      <c r="H873" s="406"/>
    </row>
    <row r="874" spans="1:8">
      <c r="A874" s="425">
        <f>A873+1</f>
        <v>4</v>
      </c>
      <c r="B874" s="404" t="s">
        <v>475</v>
      </c>
      <c r="C874" s="410">
        <v>1</v>
      </c>
      <c r="D874" s="426" t="s">
        <v>308</v>
      </c>
      <c r="E874" s="427" t="s">
        <v>382</v>
      </c>
      <c r="F874" s="406">
        <f>(125440)*1.5*1</f>
        <v>188160</v>
      </c>
      <c r="G874" s="410">
        <f t="shared" si="12"/>
        <v>188160</v>
      </c>
      <c r="H874" s="406"/>
    </row>
    <row r="875" spans="1:8">
      <c r="A875" s="425">
        <f>A874+1</f>
        <v>5</v>
      </c>
      <c r="B875" s="404" t="s">
        <v>476</v>
      </c>
      <c r="C875" s="410">
        <v>1</v>
      </c>
      <c r="D875" s="426" t="s">
        <v>308</v>
      </c>
      <c r="E875" s="427" t="s">
        <v>384</v>
      </c>
      <c r="F875" s="403">
        <v>53000</v>
      </c>
      <c r="G875" s="410">
        <f t="shared" si="12"/>
        <v>53000</v>
      </c>
      <c r="H875" s="406"/>
    </row>
    <row r="876" spans="1:8">
      <c r="A876" s="425">
        <f>A875+1</f>
        <v>6</v>
      </c>
      <c r="B876" s="428" t="s">
        <v>459</v>
      </c>
      <c r="C876" s="410">
        <v>1</v>
      </c>
      <c r="D876" s="408" t="s">
        <v>390</v>
      </c>
      <c r="E876" s="408" t="s">
        <v>384</v>
      </c>
      <c r="F876" s="410">
        <v>125000</v>
      </c>
      <c r="G876" s="410">
        <f t="shared" si="12"/>
        <v>125000</v>
      </c>
      <c r="H876" s="406"/>
    </row>
    <row r="877" spans="1:8">
      <c r="A877" s="429"/>
      <c r="B877" s="430"/>
      <c r="C877" s="431"/>
      <c r="D877" s="432" t="s">
        <v>460</v>
      </c>
      <c r="E877" s="414"/>
      <c r="F877" s="431"/>
      <c r="G877" s="433"/>
      <c r="H877" s="434">
        <f>SUM(G871:G876)</f>
        <v>1236890</v>
      </c>
    </row>
    <row r="878" spans="1:8">
      <c r="A878" s="435"/>
      <c r="B878" s="436"/>
      <c r="C878" s="437"/>
      <c r="D878" s="438"/>
      <c r="E878" s="439"/>
      <c r="F878" s="437"/>
      <c r="G878" s="440"/>
      <c r="H878" s="403"/>
    </row>
    <row r="879" spans="1:8">
      <c r="A879" s="441"/>
      <c r="B879" s="442"/>
      <c r="C879" s="442"/>
      <c r="D879" s="442"/>
      <c r="E879" s="442"/>
      <c r="F879" s="443"/>
      <c r="G879" s="444" t="s">
        <v>24</v>
      </c>
      <c r="H879" s="445">
        <f>H877</f>
        <v>1236890</v>
      </c>
    </row>
    <row r="880" spans="1:8" ht="12.75" thickBot="1">
      <c r="A880" s="446"/>
      <c r="B880" s="447"/>
      <c r="C880" s="447"/>
      <c r="D880" s="447"/>
      <c r="E880" s="447"/>
      <c r="F880" s="448"/>
      <c r="G880" s="449" t="s">
        <v>434</v>
      </c>
      <c r="H880" s="450">
        <f>H879*10%</f>
        <v>123689</v>
      </c>
    </row>
    <row r="881" spans="1:8">
      <c r="A881" s="446" t="s">
        <v>23</v>
      </c>
      <c r="B881" s="447"/>
      <c r="C881" s="447"/>
      <c r="D881" s="447"/>
      <c r="E881" s="447"/>
      <c r="F881" s="448"/>
      <c r="G881" s="404" t="s">
        <v>477</v>
      </c>
      <c r="H881" s="405">
        <f>H879+H880</f>
        <v>1360579</v>
      </c>
    </row>
    <row r="882" spans="1:8">
      <c r="A882" s="451"/>
      <c r="B882" s="452" t="s">
        <v>478</v>
      </c>
      <c r="C882" s="452"/>
      <c r="D882" s="452"/>
      <c r="E882" s="452"/>
      <c r="F882" s="453"/>
      <c r="G882" s="454" t="s">
        <v>26</v>
      </c>
      <c r="H882" s="455">
        <f>ROUND(H881,-2)</f>
        <v>1360600</v>
      </c>
    </row>
    <row r="883" spans="1:8">
      <c r="A883" s="456"/>
      <c r="B883" s="456"/>
      <c r="C883" s="456"/>
      <c r="D883" s="456"/>
      <c r="E883" s="456"/>
      <c r="F883" s="456"/>
      <c r="G883" s="456"/>
      <c r="H883" s="457"/>
    </row>
    <row r="884" spans="1:8">
      <c r="A884" s="397"/>
      <c r="B884" s="397"/>
      <c r="C884" s="397"/>
      <c r="D884" s="397"/>
      <c r="E884" s="397"/>
      <c r="F884" s="397"/>
      <c r="G884" s="727" t="s">
        <v>479</v>
      </c>
      <c r="H884" s="727"/>
    </row>
    <row r="885" spans="1:8">
      <c r="A885" s="727" t="s">
        <v>208</v>
      </c>
      <c r="B885" s="727"/>
      <c r="C885" s="727" t="s">
        <v>28</v>
      </c>
      <c r="D885" s="727"/>
      <c r="E885" s="727"/>
      <c r="F885" s="397"/>
      <c r="G885" s="727" t="s">
        <v>29</v>
      </c>
      <c r="H885" s="727"/>
    </row>
    <row r="886" spans="1:8">
      <c r="A886" s="397"/>
      <c r="B886" s="397"/>
      <c r="C886" s="397"/>
      <c r="D886" s="397"/>
      <c r="E886" s="397"/>
      <c r="F886" s="397"/>
      <c r="G886" s="397"/>
      <c r="H886" s="397"/>
    </row>
    <row r="887" spans="1:8">
      <c r="A887" s="397"/>
      <c r="B887" s="397"/>
      <c r="C887" s="397"/>
      <c r="D887" s="397"/>
      <c r="E887" s="397"/>
      <c r="F887" s="397"/>
      <c r="G887" s="397"/>
      <c r="H887" s="397"/>
    </row>
    <row r="888" spans="1:8">
      <c r="A888" s="397"/>
      <c r="B888" s="397"/>
      <c r="C888" s="397"/>
      <c r="D888" s="397"/>
      <c r="E888" s="397"/>
      <c r="F888" s="397"/>
      <c r="G888" s="397"/>
      <c r="H888" s="397"/>
    </row>
    <row r="889" spans="1:8">
      <c r="A889" s="726" t="s">
        <v>463</v>
      </c>
      <c r="B889" s="726"/>
      <c r="C889" s="726" t="s">
        <v>31</v>
      </c>
      <c r="D889" s="726"/>
      <c r="E889" s="726"/>
      <c r="F889" s="397"/>
      <c r="G889" s="726" t="s">
        <v>32</v>
      </c>
      <c r="H889" s="726"/>
    </row>
    <row r="890" spans="1:8">
      <c r="A890" s="727" t="s">
        <v>33</v>
      </c>
      <c r="B890" s="727"/>
      <c r="C890" s="727" t="s">
        <v>34</v>
      </c>
      <c r="D890" s="727"/>
      <c r="E890" s="727"/>
      <c r="F890" s="397"/>
      <c r="G890" s="727" t="s">
        <v>35</v>
      </c>
      <c r="H890" s="727"/>
    </row>
    <row r="891" spans="1:8">
      <c r="A891" s="397"/>
      <c r="B891" s="397"/>
      <c r="C891" s="397"/>
      <c r="D891" s="397"/>
      <c r="E891" s="397"/>
      <c r="F891" s="397"/>
      <c r="G891" s="397"/>
      <c r="H891" s="397"/>
    </row>
    <row r="892" spans="1:8">
      <c r="A892" s="397"/>
      <c r="B892" s="397"/>
      <c r="C892" s="397"/>
      <c r="D892" s="397"/>
      <c r="E892" s="397"/>
      <c r="F892" s="397"/>
      <c r="G892" s="397"/>
      <c r="H892" s="397"/>
    </row>
    <row r="893" spans="1:8">
      <c r="A893" s="397"/>
      <c r="B893" s="397"/>
      <c r="C893" s="397"/>
      <c r="D893" s="397"/>
      <c r="E893" s="397"/>
      <c r="F893" s="397"/>
      <c r="G893" s="397"/>
      <c r="H893" s="397"/>
    </row>
    <row r="898" spans="1:8">
      <c r="A898" s="397"/>
      <c r="B898" s="397"/>
      <c r="C898" s="397"/>
      <c r="D898" s="397"/>
      <c r="E898" s="397"/>
      <c r="F898" s="397"/>
      <c r="G898" s="397"/>
      <c r="H898" s="397"/>
    </row>
    <row r="899" spans="1:8" ht="15">
      <c r="A899" s="728" t="s">
        <v>438</v>
      </c>
      <c r="B899" s="729"/>
      <c r="C899" s="729"/>
      <c r="D899" s="729"/>
      <c r="E899" s="729"/>
      <c r="F899" s="729"/>
      <c r="G899" s="729"/>
      <c r="H899" s="729"/>
    </row>
    <row r="900" spans="1:8" ht="15">
      <c r="A900" s="728" t="s">
        <v>480</v>
      </c>
      <c r="B900" s="728"/>
      <c r="C900" s="728"/>
      <c r="D900" s="728"/>
      <c r="E900" s="728"/>
      <c r="F900" s="728"/>
      <c r="G900" s="728"/>
      <c r="H900" s="728"/>
    </row>
    <row r="901" spans="1:8" ht="15">
      <c r="A901" s="728" t="s">
        <v>481</v>
      </c>
      <c r="B901" s="728"/>
      <c r="C901" s="728"/>
      <c r="D901" s="728"/>
      <c r="E901" s="728"/>
      <c r="F901" s="728"/>
      <c r="G901" s="728"/>
      <c r="H901" s="728"/>
    </row>
    <row r="902" spans="1:8">
      <c r="A902" s="398"/>
      <c r="B902" s="398"/>
      <c r="C902" s="398"/>
      <c r="D902" s="398"/>
      <c r="E902" s="398"/>
      <c r="F902" s="398"/>
      <c r="G902" s="398"/>
      <c r="H902" s="398"/>
    </row>
    <row r="903" spans="1:8">
      <c r="A903" s="398"/>
      <c r="B903" s="398"/>
      <c r="C903" s="398"/>
      <c r="D903" s="398"/>
      <c r="E903" s="398"/>
      <c r="F903" s="398"/>
      <c r="G903" s="398"/>
      <c r="H903" s="398"/>
    </row>
    <row r="904" spans="1:8">
      <c r="A904" s="730" t="s">
        <v>0</v>
      </c>
      <c r="B904" s="730" t="s">
        <v>1</v>
      </c>
      <c r="C904" s="730" t="s">
        <v>2</v>
      </c>
      <c r="D904" s="730" t="s">
        <v>3</v>
      </c>
      <c r="E904" s="730" t="s">
        <v>4</v>
      </c>
      <c r="F904" s="399" t="s">
        <v>5</v>
      </c>
      <c r="G904" s="399" t="s">
        <v>6</v>
      </c>
      <c r="H904" s="399" t="s">
        <v>7</v>
      </c>
    </row>
    <row r="905" spans="1:8">
      <c r="A905" s="731"/>
      <c r="B905" s="731"/>
      <c r="C905" s="731"/>
      <c r="D905" s="731"/>
      <c r="E905" s="731"/>
      <c r="F905" s="400" t="s">
        <v>8</v>
      </c>
      <c r="G905" s="400" t="s">
        <v>8</v>
      </c>
      <c r="H905" s="400" t="s">
        <v>8</v>
      </c>
    </row>
    <row r="906" spans="1:8">
      <c r="A906" s="401" t="s">
        <v>9</v>
      </c>
      <c r="B906" s="424" t="s">
        <v>482</v>
      </c>
      <c r="C906" s="403"/>
      <c r="D906" s="408"/>
      <c r="E906" s="408"/>
      <c r="F906" s="404"/>
      <c r="G906" s="410"/>
      <c r="H906" s="406"/>
    </row>
    <row r="907" spans="1:8">
      <c r="A907" s="425">
        <v>1</v>
      </c>
      <c r="B907" s="404" t="s">
        <v>483</v>
      </c>
      <c r="C907" s="403">
        <v>84</v>
      </c>
      <c r="D907" s="408" t="s">
        <v>36</v>
      </c>
      <c r="E907" s="408" t="s">
        <v>13</v>
      </c>
      <c r="F907" s="403">
        <v>26000</v>
      </c>
      <c r="G907" s="410">
        <f>C907*F907</f>
        <v>2184000</v>
      </c>
      <c r="H907" s="406"/>
    </row>
    <row r="908" spans="1:8">
      <c r="A908" s="425">
        <f>A907+1</f>
        <v>2</v>
      </c>
      <c r="B908" s="404" t="s">
        <v>484</v>
      </c>
      <c r="C908" s="403">
        <v>2</v>
      </c>
      <c r="D908" s="408" t="s">
        <v>112</v>
      </c>
      <c r="E908" s="408" t="s">
        <v>13</v>
      </c>
      <c r="F908" s="406">
        <v>12043600</v>
      </c>
      <c r="G908" s="410">
        <f>C908*F908</f>
        <v>24087200</v>
      </c>
      <c r="H908" s="406"/>
    </row>
    <row r="909" spans="1:8">
      <c r="A909" s="425"/>
      <c r="B909" s="404" t="s">
        <v>485</v>
      </c>
      <c r="C909" s="403"/>
      <c r="D909" s="408"/>
      <c r="E909" s="408"/>
      <c r="F909" s="406"/>
      <c r="G909" s="410"/>
      <c r="H909" s="406"/>
    </row>
    <row r="910" spans="1:8">
      <c r="A910" s="425">
        <f>A908+1</f>
        <v>3</v>
      </c>
      <c r="B910" s="404" t="s">
        <v>486</v>
      </c>
      <c r="C910" s="410">
        <v>6</v>
      </c>
      <c r="D910" s="426" t="s">
        <v>37</v>
      </c>
      <c r="E910" s="408" t="s">
        <v>57</v>
      </c>
      <c r="F910" s="406">
        <v>220000</v>
      </c>
      <c r="G910" s="410">
        <f>C910*F910</f>
        <v>1320000</v>
      </c>
      <c r="H910" s="406"/>
    </row>
    <row r="911" spans="1:8">
      <c r="A911" s="425">
        <f>A910+1</f>
        <v>4</v>
      </c>
      <c r="B911" s="404" t="s">
        <v>487</v>
      </c>
      <c r="C911" s="410">
        <v>2</v>
      </c>
      <c r="D911" s="426" t="s">
        <v>112</v>
      </c>
      <c r="E911" s="408" t="s">
        <v>13</v>
      </c>
      <c r="F911" s="403">
        <v>1032100</v>
      </c>
      <c r="G911" s="410">
        <f>C911*F911</f>
        <v>2064200</v>
      </c>
      <c r="H911" s="406"/>
    </row>
    <row r="912" spans="1:8">
      <c r="A912" s="425"/>
      <c r="B912" s="404" t="s">
        <v>488</v>
      </c>
      <c r="C912" s="410"/>
      <c r="D912" s="426"/>
      <c r="E912" s="408"/>
      <c r="F912" s="403"/>
      <c r="G912" s="410"/>
      <c r="H912" s="406"/>
    </row>
    <row r="913" spans="1:8">
      <c r="A913" s="425">
        <f>A911+1</f>
        <v>5</v>
      </c>
      <c r="B913" s="404" t="s">
        <v>489</v>
      </c>
      <c r="C913" s="410">
        <v>2</v>
      </c>
      <c r="D913" s="426" t="s">
        <v>112</v>
      </c>
      <c r="E913" s="408" t="s">
        <v>38</v>
      </c>
      <c r="F913" s="403">
        <v>1500000</v>
      </c>
      <c r="G913" s="410">
        <f>C913*F913</f>
        <v>3000000</v>
      </c>
      <c r="H913" s="406"/>
    </row>
    <row r="914" spans="1:8">
      <c r="A914" s="425">
        <f>A913+1</f>
        <v>6</v>
      </c>
      <c r="B914" s="404" t="s">
        <v>490</v>
      </c>
      <c r="C914" s="410">
        <v>2</v>
      </c>
      <c r="D914" s="426" t="s">
        <v>112</v>
      </c>
      <c r="E914" s="408" t="s">
        <v>38</v>
      </c>
      <c r="F914" s="403">
        <v>3500000</v>
      </c>
      <c r="G914" s="410">
        <f>C914*F914</f>
        <v>7000000</v>
      </c>
      <c r="H914" s="406"/>
    </row>
    <row r="915" spans="1:8">
      <c r="A915" s="425"/>
      <c r="B915" s="404" t="s">
        <v>491</v>
      </c>
      <c r="C915" s="410"/>
      <c r="D915" s="426"/>
      <c r="E915" s="408"/>
      <c r="F915" s="403"/>
      <c r="G915" s="410"/>
      <c r="H915" s="406"/>
    </row>
    <row r="916" spans="1:8">
      <c r="A916" s="425">
        <f>A914+1</f>
        <v>7</v>
      </c>
      <c r="B916" s="404" t="s">
        <v>492</v>
      </c>
      <c r="C916" s="410">
        <v>2</v>
      </c>
      <c r="D916" s="426" t="s">
        <v>112</v>
      </c>
      <c r="E916" s="408" t="s">
        <v>38</v>
      </c>
      <c r="F916" s="403">
        <v>4500000</v>
      </c>
      <c r="G916" s="410">
        <f t="shared" ref="G916:G923" si="13">C916*F916</f>
        <v>9000000</v>
      </c>
      <c r="H916" s="406"/>
    </row>
    <row r="917" spans="1:8">
      <c r="A917" s="425"/>
      <c r="B917" s="404" t="s">
        <v>493</v>
      </c>
      <c r="C917" s="410"/>
      <c r="D917" s="426"/>
      <c r="E917" s="408"/>
      <c r="F917" s="403"/>
      <c r="G917" s="410">
        <f t="shared" si="13"/>
        <v>0</v>
      </c>
      <c r="H917" s="406"/>
    </row>
    <row r="918" spans="1:8">
      <c r="A918" s="425">
        <f>A916+1</f>
        <v>8</v>
      </c>
      <c r="B918" s="404" t="s">
        <v>494</v>
      </c>
      <c r="C918" s="410">
        <v>2</v>
      </c>
      <c r="D918" s="426" t="s">
        <v>112</v>
      </c>
      <c r="E918" s="408" t="s">
        <v>38</v>
      </c>
      <c r="F918" s="403">
        <v>2500000</v>
      </c>
      <c r="G918" s="410">
        <f t="shared" si="13"/>
        <v>5000000</v>
      </c>
      <c r="H918" s="406"/>
    </row>
    <row r="919" spans="1:8">
      <c r="A919" s="425"/>
      <c r="B919" s="404" t="s">
        <v>493</v>
      </c>
      <c r="C919" s="410"/>
      <c r="D919" s="426"/>
      <c r="E919" s="408"/>
      <c r="F919" s="403"/>
      <c r="G919" s="410">
        <f t="shared" si="13"/>
        <v>0</v>
      </c>
      <c r="H919" s="406"/>
    </row>
    <row r="920" spans="1:8">
      <c r="A920" s="425">
        <f>A918+1</f>
        <v>9</v>
      </c>
      <c r="B920" s="404" t="s">
        <v>495</v>
      </c>
      <c r="C920" s="410">
        <v>2</v>
      </c>
      <c r="D920" s="426" t="s">
        <v>112</v>
      </c>
      <c r="E920" s="408" t="s">
        <v>38</v>
      </c>
      <c r="F920" s="403">
        <v>1500000</v>
      </c>
      <c r="G920" s="410">
        <f t="shared" si="13"/>
        <v>3000000</v>
      </c>
      <c r="H920" s="406"/>
    </row>
    <row r="921" spans="1:8">
      <c r="A921" s="425">
        <f>A920+1</f>
        <v>10</v>
      </c>
      <c r="B921" s="404" t="s">
        <v>496</v>
      </c>
      <c r="C921" s="410">
        <v>2</v>
      </c>
      <c r="D921" s="426" t="s">
        <v>112</v>
      </c>
      <c r="E921" s="408" t="s">
        <v>38</v>
      </c>
      <c r="F921" s="403">
        <v>2000000</v>
      </c>
      <c r="G921" s="410">
        <f t="shared" si="13"/>
        <v>4000000</v>
      </c>
      <c r="H921" s="406"/>
    </row>
    <row r="922" spans="1:8">
      <c r="A922" s="425">
        <f>A921+1</f>
        <v>11</v>
      </c>
      <c r="B922" s="404" t="s">
        <v>497</v>
      </c>
      <c r="C922" s="410">
        <v>2</v>
      </c>
      <c r="D922" s="426" t="s">
        <v>498</v>
      </c>
      <c r="E922" s="408" t="s">
        <v>13</v>
      </c>
      <c r="F922" s="403">
        <v>1500000</v>
      </c>
      <c r="G922" s="410">
        <f t="shared" si="13"/>
        <v>3000000</v>
      </c>
      <c r="H922" s="406"/>
    </row>
    <row r="923" spans="1:8">
      <c r="A923" s="425">
        <f>A922+1</f>
        <v>12</v>
      </c>
      <c r="B923" s="404" t="s">
        <v>499</v>
      </c>
      <c r="C923" s="410">
        <v>2</v>
      </c>
      <c r="D923" s="426" t="s">
        <v>18</v>
      </c>
      <c r="E923" s="408" t="s">
        <v>57</v>
      </c>
      <c r="F923" s="403">
        <v>763560</v>
      </c>
      <c r="G923" s="410">
        <f t="shared" si="13"/>
        <v>1527120</v>
      </c>
      <c r="H923" s="406"/>
    </row>
    <row r="924" spans="1:8">
      <c r="A924" s="425"/>
      <c r="B924" s="404"/>
      <c r="C924" s="410"/>
      <c r="D924" s="426"/>
      <c r="E924" s="408"/>
      <c r="F924" s="403"/>
      <c r="G924" s="410"/>
      <c r="H924" s="406"/>
    </row>
    <row r="925" spans="1:8">
      <c r="A925" s="429"/>
      <c r="B925" s="430"/>
      <c r="C925" s="431"/>
      <c r="D925" s="432" t="s">
        <v>460</v>
      </c>
      <c r="E925" s="414"/>
      <c r="F925" s="431"/>
      <c r="G925" s="433"/>
      <c r="H925" s="434">
        <f>SUM(G907:G924)</f>
        <v>65182520</v>
      </c>
    </row>
    <row r="926" spans="1:8">
      <c r="A926" s="435"/>
      <c r="B926" s="436"/>
      <c r="C926" s="437"/>
      <c r="D926" s="438"/>
      <c r="E926" s="439"/>
      <c r="F926" s="437"/>
      <c r="G926" s="440"/>
      <c r="H926" s="403"/>
    </row>
    <row r="927" spans="1:8">
      <c r="A927" s="441"/>
      <c r="B927" s="442"/>
      <c r="C927" s="442"/>
      <c r="D927" s="442"/>
      <c r="E927" s="442"/>
      <c r="F927" s="443"/>
      <c r="G927" s="444" t="s">
        <v>477</v>
      </c>
      <c r="H927" s="445">
        <f>H925</f>
        <v>65182520</v>
      </c>
    </row>
    <row r="928" spans="1:8" ht="12.75" thickBot="1">
      <c r="A928" s="446"/>
      <c r="B928" s="447"/>
      <c r="C928" s="447"/>
      <c r="D928" s="447"/>
      <c r="E928" s="447"/>
      <c r="F928" s="448"/>
      <c r="G928" s="449" t="s">
        <v>434</v>
      </c>
      <c r="H928" s="450">
        <f>H927*10%</f>
        <v>6518252</v>
      </c>
    </row>
    <row r="929" spans="1:8">
      <c r="A929" s="446" t="s">
        <v>23</v>
      </c>
      <c r="B929" s="447"/>
      <c r="C929" s="447"/>
      <c r="D929" s="447"/>
      <c r="E929" s="447"/>
      <c r="F929" s="448"/>
      <c r="G929" s="404" t="s">
        <v>24</v>
      </c>
      <c r="H929" s="405">
        <f>H927+H928</f>
        <v>71700772</v>
      </c>
    </row>
    <row r="930" spans="1:8">
      <c r="A930" s="451"/>
      <c r="B930" s="452" t="s">
        <v>500</v>
      </c>
      <c r="C930" s="452"/>
      <c r="D930" s="452"/>
      <c r="E930" s="452"/>
      <c r="F930" s="453"/>
      <c r="G930" s="454" t="s">
        <v>26</v>
      </c>
      <c r="H930" s="455">
        <f>ROUND(H929,-2)</f>
        <v>71700800</v>
      </c>
    </row>
    <row r="931" spans="1:8">
      <c r="A931" s="456"/>
      <c r="B931" s="456"/>
      <c r="C931" s="456"/>
      <c r="D931" s="456"/>
      <c r="E931" s="456"/>
      <c r="F931" s="456"/>
      <c r="G931" s="456"/>
      <c r="H931" s="457"/>
    </row>
    <row r="932" spans="1:8">
      <c r="A932" s="397"/>
      <c r="B932" s="397"/>
      <c r="C932" s="397"/>
      <c r="D932" s="397"/>
      <c r="E932" s="397"/>
      <c r="F932" s="397"/>
      <c r="G932" s="727" t="s">
        <v>501</v>
      </c>
      <c r="H932" s="727"/>
    </row>
    <row r="933" spans="1:8">
      <c r="A933" s="727" t="s">
        <v>208</v>
      </c>
      <c r="B933" s="727"/>
      <c r="C933" s="727" t="s">
        <v>28</v>
      </c>
      <c r="D933" s="727"/>
      <c r="E933" s="727"/>
      <c r="F933" s="397"/>
      <c r="G933" s="727" t="s">
        <v>29</v>
      </c>
      <c r="H933" s="727"/>
    </row>
    <row r="934" spans="1:8">
      <c r="A934" s="397"/>
      <c r="B934" s="397"/>
      <c r="C934" s="397"/>
      <c r="D934" s="397"/>
      <c r="E934" s="397"/>
      <c r="F934" s="397"/>
      <c r="G934" s="397"/>
      <c r="H934" s="397"/>
    </row>
    <row r="935" spans="1:8">
      <c r="A935" s="397"/>
      <c r="B935" s="397"/>
      <c r="C935" s="397"/>
      <c r="D935" s="397"/>
      <c r="E935" s="397"/>
      <c r="F935" s="397"/>
      <c r="G935" s="397"/>
      <c r="H935" s="397"/>
    </row>
    <row r="936" spans="1:8">
      <c r="A936" s="397"/>
      <c r="B936" s="397"/>
      <c r="C936" s="397"/>
      <c r="D936" s="397"/>
      <c r="E936" s="397"/>
      <c r="F936" s="397"/>
      <c r="G936" s="397"/>
      <c r="H936" s="397"/>
    </row>
    <row r="937" spans="1:8">
      <c r="A937" s="726" t="s">
        <v>463</v>
      </c>
      <c r="B937" s="726"/>
      <c r="C937" s="726" t="s">
        <v>31</v>
      </c>
      <c r="D937" s="726"/>
      <c r="E937" s="726"/>
      <c r="F937" s="397"/>
      <c r="G937" s="726" t="s">
        <v>32</v>
      </c>
      <c r="H937" s="726"/>
    </row>
    <row r="938" spans="1:8">
      <c r="A938" s="727" t="s">
        <v>33</v>
      </c>
      <c r="B938" s="727"/>
      <c r="C938" s="727" t="s">
        <v>34</v>
      </c>
      <c r="D938" s="727"/>
      <c r="E938" s="727"/>
      <c r="F938" s="397"/>
      <c r="G938" s="727" t="s">
        <v>35</v>
      </c>
      <c r="H938" s="727"/>
    </row>
    <row r="939" spans="1:8">
      <c r="A939" s="397"/>
      <c r="B939" s="397"/>
      <c r="C939" s="397"/>
      <c r="D939" s="397"/>
      <c r="E939" s="397"/>
      <c r="F939" s="397"/>
      <c r="G939" s="397"/>
      <c r="H939" s="397"/>
    </row>
    <row r="940" spans="1:8">
      <c r="A940" s="397"/>
      <c r="B940" s="397"/>
      <c r="C940" s="397"/>
      <c r="D940" s="397"/>
      <c r="E940" s="397"/>
      <c r="F940" s="397"/>
      <c r="G940" s="397"/>
      <c r="H940" s="397"/>
    </row>
  </sheetData>
  <mergeCells count="367">
    <mergeCell ref="C4:H4"/>
    <mergeCell ref="A25:B25"/>
    <mergeCell ref="C25:E25"/>
    <mergeCell ref="G25:H25"/>
    <mergeCell ref="A24:B24"/>
    <mergeCell ref="C24:E24"/>
    <mergeCell ref="G24:H24"/>
    <mergeCell ref="E6:E7"/>
    <mergeCell ref="G19:H19"/>
    <mergeCell ref="A20:B20"/>
    <mergeCell ref="C20:E20"/>
    <mergeCell ref="G20:H20"/>
    <mergeCell ref="C2:H2"/>
    <mergeCell ref="C3:H3"/>
    <mergeCell ref="A54:B54"/>
    <mergeCell ref="C54:E54"/>
    <mergeCell ref="G54:H54"/>
    <mergeCell ref="A6:A7"/>
    <mergeCell ref="B6:B7"/>
    <mergeCell ref="C6:C7"/>
    <mergeCell ref="D6:D7"/>
    <mergeCell ref="G48:H48"/>
    <mergeCell ref="A49:B49"/>
    <mergeCell ref="C49:E49"/>
    <mergeCell ref="G49:H49"/>
    <mergeCell ref="A53:B53"/>
    <mergeCell ref="C53:E53"/>
    <mergeCell ref="G53:H53"/>
    <mergeCell ref="A29:H29"/>
    <mergeCell ref="A30:H30"/>
    <mergeCell ref="A31:H31"/>
    <mergeCell ref="A34:A35"/>
    <mergeCell ref="B34:B35"/>
    <mergeCell ref="C34:C35"/>
    <mergeCell ref="D34:D35"/>
    <mergeCell ref="E34:E35"/>
    <mergeCell ref="A95:B95"/>
    <mergeCell ref="C95:E95"/>
    <mergeCell ref="G95:H95"/>
    <mergeCell ref="A96:B96"/>
    <mergeCell ref="C96:E96"/>
    <mergeCell ref="G96:H96"/>
    <mergeCell ref="D64:D65"/>
    <mergeCell ref="E64:E65"/>
    <mergeCell ref="G90:H90"/>
    <mergeCell ref="A91:B91"/>
    <mergeCell ref="C91:E91"/>
    <mergeCell ref="G91:H91"/>
    <mergeCell ref="A131:B131"/>
    <mergeCell ref="C131:E131"/>
    <mergeCell ref="G131:H131"/>
    <mergeCell ref="A101:H101"/>
    <mergeCell ref="A59:H59"/>
    <mergeCell ref="A60:H60"/>
    <mergeCell ref="A61:H61"/>
    <mergeCell ref="A64:A65"/>
    <mergeCell ref="B64:B65"/>
    <mergeCell ref="C64:C65"/>
    <mergeCell ref="G125:H125"/>
    <mergeCell ref="A126:B126"/>
    <mergeCell ref="C126:E126"/>
    <mergeCell ref="G126:H126"/>
    <mergeCell ref="A130:B130"/>
    <mergeCell ref="C130:E130"/>
    <mergeCell ref="G130:H130"/>
    <mergeCell ref="A204:B204"/>
    <mergeCell ref="C204:E204"/>
    <mergeCell ref="G204:H204"/>
    <mergeCell ref="A99:H99"/>
    <mergeCell ref="A100:H100"/>
    <mergeCell ref="A104:A105"/>
    <mergeCell ref="B104:B105"/>
    <mergeCell ref="C104:C105"/>
    <mergeCell ref="D104:D105"/>
    <mergeCell ref="E104:E105"/>
    <mergeCell ref="E142:E143"/>
    <mergeCell ref="G198:H198"/>
    <mergeCell ref="A199:B199"/>
    <mergeCell ref="C199:E199"/>
    <mergeCell ref="G199:H199"/>
    <mergeCell ref="A203:B203"/>
    <mergeCell ref="C203:E203"/>
    <mergeCell ref="G203:H203"/>
    <mergeCell ref="A298:B298"/>
    <mergeCell ref="C298:E298"/>
    <mergeCell ref="G298:H298"/>
    <mergeCell ref="A137:H137"/>
    <mergeCell ref="A138:H138"/>
    <mergeCell ref="A139:H139"/>
    <mergeCell ref="A142:A143"/>
    <mergeCell ref="B142:B143"/>
    <mergeCell ref="C142:C143"/>
    <mergeCell ref="D142:D143"/>
    <mergeCell ref="E214:E215"/>
    <mergeCell ref="G292:H292"/>
    <mergeCell ref="A293:B293"/>
    <mergeCell ref="C293:E293"/>
    <mergeCell ref="G293:H293"/>
    <mergeCell ref="A297:B297"/>
    <mergeCell ref="C297:E297"/>
    <mergeCell ref="G297:H297"/>
    <mergeCell ref="A349:B349"/>
    <mergeCell ref="C349:E349"/>
    <mergeCell ref="G349:H349"/>
    <mergeCell ref="A209:H209"/>
    <mergeCell ref="A210:H210"/>
    <mergeCell ref="A211:H211"/>
    <mergeCell ref="A214:A215"/>
    <mergeCell ref="B214:B215"/>
    <mergeCell ref="C214:C215"/>
    <mergeCell ref="D214:D215"/>
    <mergeCell ref="E310:E311"/>
    <mergeCell ref="G343:H343"/>
    <mergeCell ref="A344:B344"/>
    <mergeCell ref="C344:E344"/>
    <mergeCell ref="G344:H344"/>
    <mergeCell ref="A348:B348"/>
    <mergeCell ref="C348:E348"/>
    <mergeCell ref="G348:H348"/>
    <mergeCell ref="A390:B390"/>
    <mergeCell ref="C390:E390"/>
    <mergeCell ref="G390:H390"/>
    <mergeCell ref="A305:H305"/>
    <mergeCell ref="A306:H306"/>
    <mergeCell ref="A307:H307"/>
    <mergeCell ref="A310:A311"/>
    <mergeCell ref="B310:B311"/>
    <mergeCell ref="C310:C311"/>
    <mergeCell ref="D310:D311"/>
    <mergeCell ref="E364:E365"/>
    <mergeCell ref="G384:H384"/>
    <mergeCell ref="A385:B385"/>
    <mergeCell ref="C385:E385"/>
    <mergeCell ref="G385:H385"/>
    <mergeCell ref="A389:B389"/>
    <mergeCell ref="C389:E389"/>
    <mergeCell ref="G389:H389"/>
    <mergeCell ref="A433:B433"/>
    <mergeCell ref="C433:E433"/>
    <mergeCell ref="G433:H433"/>
    <mergeCell ref="A359:H359"/>
    <mergeCell ref="A360:H360"/>
    <mergeCell ref="A361:H361"/>
    <mergeCell ref="A364:A365"/>
    <mergeCell ref="B364:B365"/>
    <mergeCell ref="C364:C365"/>
    <mergeCell ref="D364:D365"/>
    <mergeCell ref="G427:H427"/>
    <mergeCell ref="A428:B428"/>
    <mergeCell ref="C428:E428"/>
    <mergeCell ref="G428:H428"/>
    <mergeCell ref="A432:B432"/>
    <mergeCell ref="C432:E432"/>
    <mergeCell ref="G432:H432"/>
    <mergeCell ref="A397:H397"/>
    <mergeCell ref="A398:H398"/>
    <mergeCell ref="A399:H399"/>
    <mergeCell ref="A402:A403"/>
    <mergeCell ref="B402:B403"/>
    <mergeCell ref="C402:C403"/>
    <mergeCell ref="D402:D403"/>
    <mergeCell ref="E402:E403"/>
    <mergeCell ref="D599:F599"/>
    <mergeCell ref="B603:E603"/>
    <mergeCell ref="A890:B890"/>
    <mergeCell ref="C890:E890"/>
    <mergeCell ref="A858:H858"/>
    <mergeCell ref="A859:H859"/>
    <mergeCell ref="A860:H860"/>
    <mergeCell ref="A863:A864"/>
    <mergeCell ref="B863:B864"/>
    <mergeCell ref="C863:C864"/>
    <mergeCell ref="G890:H890"/>
    <mergeCell ref="G884:H884"/>
    <mergeCell ref="A885:B885"/>
    <mergeCell ref="C885:E885"/>
    <mergeCell ref="G885:H885"/>
    <mergeCell ref="A889:B889"/>
    <mergeCell ref="C889:E889"/>
    <mergeCell ref="G889:H889"/>
    <mergeCell ref="A842:B842"/>
    <mergeCell ref="C842:E842"/>
    <mergeCell ref="G842:H842"/>
    <mergeCell ref="D863:D864"/>
    <mergeCell ref="E863:E864"/>
    <mergeCell ref="A843:B843"/>
    <mergeCell ref="C843:E843"/>
    <mergeCell ref="A809:A810"/>
    <mergeCell ref="B809:B810"/>
    <mergeCell ref="C809:C810"/>
    <mergeCell ref="D809:D810"/>
    <mergeCell ref="E809:E810"/>
    <mergeCell ref="G843:H843"/>
    <mergeCell ref="G837:H837"/>
    <mergeCell ref="A838:B838"/>
    <mergeCell ref="C838:E838"/>
    <mergeCell ref="G838:H838"/>
    <mergeCell ref="A797:B797"/>
    <mergeCell ref="C797:E797"/>
    <mergeCell ref="G797:H797"/>
    <mergeCell ref="A804:H804"/>
    <mergeCell ref="A805:H805"/>
    <mergeCell ref="A806:H806"/>
    <mergeCell ref="A792:B792"/>
    <mergeCell ref="C792:E792"/>
    <mergeCell ref="G792:H792"/>
    <mergeCell ref="A796:B796"/>
    <mergeCell ref="C796:E796"/>
    <mergeCell ref="G796:H796"/>
    <mergeCell ref="D758:D759"/>
    <mergeCell ref="E758:E759"/>
    <mergeCell ref="F773:G773"/>
    <mergeCell ref="F779:G779"/>
    <mergeCell ref="F785:G785"/>
    <mergeCell ref="G791:H791"/>
    <mergeCell ref="F767:G767"/>
    <mergeCell ref="A750:B750"/>
    <mergeCell ref="C750:E750"/>
    <mergeCell ref="G750:H750"/>
    <mergeCell ref="A753:H753"/>
    <mergeCell ref="A754:H754"/>
    <mergeCell ref="A755:H755"/>
    <mergeCell ref="A758:A759"/>
    <mergeCell ref="B758:B759"/>
    <mergeCell ref="C758:C759"/>
    <mergeCell ref="G744:H744"/>
    <mergeCell ref="A745:B745"/>
    <mergeCell ref="C745:E745"/>
    <mergeCell ref="G745:H745"/>
    <mergeCell ref="A749:B749"/>
    <mergeCell ref="C749:E749"/>
    <mergeCell ref="G749:H749"/>
    <mergeCell ref="A714:H714"/>
    <mergeCell ref="A715:H715"/>
    <mergeCell ref="A716:H716"/>
    <mergeCell ref="A719:A720"/>
    <mergeCell ref="B719:B720"/>
    <mergeCell ref="C719:C720"/>
    <mergeCell ref="D719:D720"/>
    <mergeCell ref="E719:E720"/>
    <mergeCell ref="G703:H703"/>
    <mergeCell ref="A660:H660"/>
    <mergeCell ref="A661:H661"/>
    <mergeCell ref="A662:H662"/>
    <mergeCell ref="A665:A666"/>
    <mergeCell ref="B665:B666"/>
    <mergeCell ref="C665:C666"/>
    <mergeCell ref="D665:D666"/>
    <mergeCell ref="E665:E666"/>
    <mergeCell ref="E625:E626"/>
    <mergeCell ref="A707:B707"/>
    <mergeCell ref="C707:E707"/>
    <mergeCell ref="G707:H707"/>
    <mergeCell ref="A708:B708"/>
    <mergeCell ref="C708:E708"/>
    <mergeCell ref="G708:H708"/>
    <mergeCell ref="G702:H702"/>
    <mergeCell ref="A703:B703"/>
    <mergeCell ref="C703:E703"/>
    <mergeCell ref="A648:B648"/>
    <mergeCell ref="C648:E648"/>
    <mergeCell ref="G648:H648"/>
    <mergeCell ref="A620:H620"/>
    <mergeCell ref="A621:H621"/>
    <mergeCell ref="A622:H622"/>
    <mergeCell ref="A625:A626"/>
    <mergeCell ref="B625:B626"/>
    <mergeCell ref="C625:C626"/>
    <mergeCell ref="D625:D626"/>
    <mergeCell ref="D904:D905"/>
    <mergeCell ref="E904:E905"/>
    <mergeCell ref="H628:H629"/>
    <mergeCell ref="A652:B652"/>
    <mergeCell ref="C652:E652"/>
    <mergeCell ref="G652:H652"/>
    <mergeCell ref="A653:B653"/>
    <mergeCell ref="C653:E653"/>
    <mergeCell ref="G653:H653"/>
    <mergeCell ref="G647:H647"/>
    <mergeCell ref="G932:H932"/>
    <mergeCell ref="A933:B933"/>
    <mergeCell ref="C933:E933"/>
    <mergeCell ref="G933:H933"/>
    <mergeCell ref="A899:H899"/>
    <mergeCell ref="A900:H900"/>
    <mergeCell ref="A901:H901"/>
    <mergeCell ref="A904:A905"/>
    <mergeCell ref="B904:B905"/>
    <mergeCell ref="C904:C905"/>
    <mergeCell ref="A937:B937"/>
    <mergeCell ref="C937:E937"/>
    <mergeCell ref="G937:H937"/>
    <mergeCell ref="A938:B938"/>
    <mergeCell ref="C938:E938"/>
    <mergeCell ref="G938:H938"/>
    <mergeCell ref="C607:E607"/>
    <mergeCell ref="G607:H607"/>
    <mergeCell ref="A570:H570"/>
    <mergeCell ref="A571:H571"/>
    <mergeCell ref="A572:H572"/>
    <mergeCell ref="A575:A576"/>
    <mergeCell ref="B575:B576"/>
    <mergeCell ref="C575:C576"/>
    <mergeCell ref="D575:D576"/>
    <mergeCell ref="E575:E576"/>
    <mergeCell ref="D537:D538"/>
    <mergeCell ref="E537:E538"/>
    <mergeCell ref="A611:B611"/>
    <mergeCell ref="C611:E611"/>
    <mergeCell ref="G611:H611"/>
    <mergeCell ref="A612:B612"/>
    <mergeCell ref="C612:E612"/>
    <mergeCell ref="G612:H612"/>
    <mergeCell ref="G606:H606"/>
    <mergeCell ref="A607:B607"/>
    <mergeCell ref="G557:H557"/>
    <mergeCell ref="A558:B558"/>
    <mergeCell ref="C558:E558"/>
    <mergeCell ref="G558:H558"/>
    <mergeCell ref="A532:H532"/>
    <mergeCell ref="A533:H533"/>
    <mergeCell ref="A534:H534"/>
    <mergeCell ref="A537:A538"/>
    <mergeCell ref="B537:B538"/>
    <mergeCell ref="C537:C538"/>
    <mergeCell ref="A562:B562"/>
    <mergeCell ref="C562:E562"/>
    <mergeCell ref="G562:H562"/>
    <mergeCell ref="A563:B563"/>
    <mergeCell ref="C563:E563"/>
    <mergeCell ref="G563:H563"/>
    <mergeCell ref="C522:E522"/>
    <mergeCell ref="G522:H522"/>
    <mergeCell ref="A487:H487"/>
    <mergeCell ref="A488:H488"/>
    <mergeCell ref="A489:H489"/>
    <mergeCell ref="A492:A493"/>
    <mergeCell ref="B492:B493"/>
    <mergeCell ref="C492:C493"/>
    <mergeCell ref="D492:D493"/>
    <mergeCell ref="E492:E493"/>
    <mergeCell ref="D443:D444"/>
    <mergeCell ref="E443:E444"/>
    <mergeCell ref="A526:B526"/>
    <mergeCell ref="C526:E526"/>
    <mergeCell ref="G526:H526"/>
    <mergeCell ref="A527:B527"/>
    <mergeCell ref="C527:E527"/>
    <mergeCell ref="G527:H527"/>
    <mergeCell ref="G521:H521"/>
    <mergeCell ref="A522:B522"/>
    <mergeCell ref="G474:H474"/>
    <mergeCell ref="A475:B475"/>
    <mergeCell ref="C475:E475"/>
    <mergeCell ref="G475:H475"/>
    <mergeCell ref="A438:H438"/>
    <mergeCell ref="A439:H439"/>
    <mergeCell ref="A440:H440"/>
    <mergeCell ref="A443:A444"/>
    <mergeCell ref="B443:B444"/>
    <mergeCell ref="C443:C444"/>
    <mergeCell ref="A479:B479"/>
    <mergeCell ref="C479:E479"/>
    <mergeCell ref="G479:H479"/>
    <mergeCell ref="A480:B480"/>
    <mergeCell ref="C480:E480"/>
    <mergeCell ref="G480:H480"/>
  </mergeCells>
  <printOptions horizontalCentered="1"/>
  <pageMargins left="0.11811023622047245" right="0.11811023622047245" top="1.0629921259842521" bottom="0.11811023622047245" header="1.1811023622047245" footer="0.19685039370078741"/>
  <pageSetup paperSize="256" scale="85" firstPageNumber="4294963191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925"/>
  <sheetViews>
    <sheetView topLeftCell="A24" workbookViewId="0">
      <selection activeCell="H37" sqref="A1:I37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bestFit="1" customWidth="1"/>
    <col min="5" max="5" width="7" customWidth="1"/>
    <col min="6" max="6" width="16.5703125" customWidth="1"/>
    <col min="7" max="7" width="12.5703125" customWidth="1"/>
    <col min="8" max="8" width="12.5703125" bestFit="1" customWidth="1"/>
    <col min="9" max="9" width="12.7109375" bestFit="1" customWidth="1"/>
    <col min="10" max="10" width="11.28515625" customWidth="1"/>
    <col min="11" max="11" width="12.42578125" bestFit="1" customWidth="1"/>
    <col min="12" max="12" width="11.42578125" bestFit="1" customWidth="1"/>
    <col min="14" max="14" width="12.85546875" bestFit="1" customWidth="1"/>
  </cols>
  <sheetData>
    <row r="1" spans="1:10" ht="18.75">
      <c r="A1" s="755" t="s">
        <v>502</v>
      </c>
      <c r="B1" s="755"/>
      <c r="C1" s="755"/>
      <c r="D1" s="755"/>
      <c r="E1" s="755"/>
      <c r="F1" s="755"/>
      <c r="G1" s="755"/>
      <c r="H1" s="755"/>
      <c r="I1" s="755"/>
    </row>
    <row r="2" spans="1:10" ht="15.75">
      <c r="A2" s="756" t="s">
        <v>735</v>
      </c>
      <c r="B2" s="756"/>
      <c r="C2" s="756"/>
      <c r="D2" s="756"/>
      <c r="E2" s="756"/>
      <c r="F2" s="756"/>
      <c r="G2" s="756"/>
      <c r="H2" s="756"/>
      <c r="I2" s="756"/>
      <c r="J2" s="458"/>
    </row>
    <row r="3" spans="1:10" ht="15.75">
      <c r="A3" s="756" t="s">
        <v>1289</v>
      </c>
      <c r="B3" s="756"/>
      <c r="C3" s="756"/>
      <c r="D3" s="756"/>
      <c r="E3" s="756"/>
      <c r="F3" s="756"/>
      <c r="G3" s="756"/>
      <c r="H3" s="756"/>
      <c r="I3" s="756"/>
      <c r="J3" s="662"/>
    </row>
    <row r="4" spans="1:10">
      <c r="J4" s="662"/>
    </row>
    <row r="5" spans="1:10" ht="15.75" thickBot="1">
      <c r="B5" s="502" t="s">
        <v>239</v>
      </c>
      <c r="C5" t="s">
        <v>737</v>
      </c>
      <c r="J5" s="3"/>
    </row>
    <row r="6" spans="1:10" ht="18" customHeight="1" thickTop="1">
      <c r="C6" t="s">
        <v>738</v>
      </c>
      <c r="J6" s="461" t="s">
        <v>408</v>
      </c>
    </row>
    <row r="7" spans="1:10" ht="18" customHeight="1">
      <c r="C7" s="591" t="s">
        <v>1205</v>
      </c>
      <c r="J7" s="463" t="s">
        <v>8</v>
      </c>
    </row>
    <row r="8" spans="1:10" ht="18" customHeight="1">
      <c r="C8" s="590" t="s">
        <v>1206</v>
      </c>
      <c r="D8" t="s">
        <v>529</v>
      </c>
      <c r="E8" s="798">
        <v>1000000</v>
      </c>
      <c r="F8" s="798"/>
      <c r="G8" s="798"/>
      <c r="J8" s="468"/>
    </row>
    <row r="9" spans="1:10" ht="18" customHeight="1">
      <c r="C9" s="565" t="s">
        <v>741</v>
      </c>
      <c r="J9" s="474"/>
    </row>
    <row r="10" spans="1:10" ht="18" customHeight="1">
      <c r="C10" s="590" t="s">
        <v>1207</v>
      </c>
      <c r="D10" t="s">
        <v>529</v>
      </c>
      <c r="E10" s="593" t="s">
        <v>1290</v>
      </c>
      <c r="F10" s="517"/>
      <c r="G10" s="517"/>
      <c r="H10" s="518"/>
      <c r="J10" s="474"/>
    </row>
    <row r="11" spans="1:10" ht="18" customHeight="1">
      <c r="C11" s="590" t="s">
        <v>1208</v>
      </c>
      <c r="D11" t="s">
        <v>529</v>
      </c>
      <c r="E11" s="796">
        <f>2.88*460775</f>
        <v>1327032</v>
      </c>
      <c r="F11" s="796"/>
      <c r="G11" s="796"/>
      <c r="H11" s="796"/>
      <c r="J11" s="474"/>
    </row>
    <row r="12" spans="1:10" ht="18" customHeight="1">
      <c r="C12" s="590" t="s">
        <v>1209</v>
      </c>
      <c r="E12" s="519"/>
      <c r="F12" s="519"/>
      <c r="G12" s="519"/>
      <c r="H12" s="519"/>
      <c r="J12" s="474"/>
    </row>
    <row r="13" spans="1:10" ht="18" customHeight="1">
      <c r="E13" s="519"/>
      <c r="F13" s="519"/>
      <c r="G13" s="519"/>
      <c r="H13" s="519"/>
      <c r="J13" s="474"/>
    </row>
    <row r="14" spans="1:10" ht="18" customHeight="1">
      <c r="C14" s="565" t="s">
        <v>746</v>
      </c>
      <c r="D14" t="s">
        <v>529</v>
      </c>
      <c r="E14" s="590" t="s">
        <v>1291</v>
      </c>
      <c r="J14" s="474"/>
    </row>
    <row r="15" spans="1:10" ht="18" customHeight="1">
      <c r="C15" s="590" t="s">
        <v>1210</v>
      </c>
      <c r="D15" t="s">
        <v>529</v>
      </c>
      <c r="E15" s="796">
        <f>0.336*1455805</f>
        <v>489150.48000000004</v>
      </c>
      <c r="F15" s="796"/>
      <c r="G15" s="796"/>
      <c r="H15" s="796"/>
      <c r="J15" s="474"/>
    </row>
    <row r="16" spans="1:10" ht="18" customHeight="1">
      <c r="C16" s="590" t="s">
        <v>1211</v>
      </c>
      <c r="J16" s="474"/>
    </row>
    <row r="17" spans="2:10" ht="18" customHeight="1">
      <c r="C17" s="591" t="s">
        <v>1212</v>
      </c>
      <c r="E17" s="937"/>
      <c r="F17" s="937"/>
      <c r="G17" s="937"/>
      <c r="J17" s="474"/>
    </row>
    <row r="18" spans="2:10" ht="18" customHeight="1" thickBot="1">
      <c r="D18" s="512"/>
      <c r="E18" s="516"/>
      <c r="F18" s="516"/>
      <c r="G18" s="516"/>
      <c r="H18" s="512"/>
      <c r="J18" s="474"/>
    </row>
    <row r="19" spans="2:10" ht="18" customHeight="1">
      <c r="C19" t="s">
        <v>751</v>
      </c>
      <c r="D19" t="s">
        <v>529</v>
      </c>
      <c r="E19" s="797">
        <f>E8+E11+E15</f>
        <v>2816182.48</v>
      </c>
      <c r="F19" s="797"/>
      <c r="G19" s="797"/>
      <c r="H19" s="797"/>
      <c r="J19" s="474"/>
    </row>
    <row r="20" spans="2:10" ht="18" customHeight="1">
      <c r="C20" t="s">
        <v>752</v>
      </c>
      <c r="D20" t="s">
        <v>529</v>
      </c>
      <c r="E20" s="797">
        <f>ROUND(E19,-2)</f>
        <v>2816200</v>
      </c>
      <c r="F20" s="797"/>
      <c r="G20" s="797"/>
      <c r="H20" s="797"/>
      <c r="J20" s="474"/>
    </row>
    <row r="21" spans="2:10" ht="18" customHeight="1">
      <c r="E21" s="767"/>
      <c r="F21" s="767"/>
      <c r="G21" s="767"/>
      <c r="J21" s="474"/>
    </row>
    <row r="22" spans="2:10" ht="18" customHeight="1">
      <c r="B22" s="502" t="s">
        <v>416</v>
      </c>
      <c r="C22" t="s">
        <v>753</v>
      </c>
      <c r="E22" s="767"/>
      <c r="F22" s="767"/>
      <c r="G22" s="767"/>
      <c r="J22" s="474"/>
    </row>
    <row r="23" spans="2:10" ht="18" customHeight="1">
      <c r="C23" t="s">
        <v>754</v>
      </c>
      <c r="E23" s="767"/>
      <c r="F23" s="767"/>
      <c r="G23" s="767"/>
      <c r="J23" s="476">
        <f>SUM(I45:I57)</f>
        <v>16668160</v>
      </c>
    </row>
    <row r="24" spans="2:10" ht="18" customHeight="1">
      <c r="C24" s="565" t="s">
        <v>755</v>
      </c>
      <c r="D24" t="s">
        <v>529</v>
      </c>
      <c r="E24" s="515" t="s">
        <v>756</v>
      </c>
      <c r="F24" s="515"/>
      <c r="G24" s="515"/>
      <c r="J24" s="480"/>
    </row>
    <row r="25" spans="2:10" ht="18" customHeight="1" thickBot="1">
      <c r="C25" s="590" t="s">
        <v>1293</v>
      </c>
      <c r="D25" t="s">
        <v>529</v>
      </c>
      <c r="E25" s="625" t="s">
        <v>1294</v>
      </c>
      <c r="F25" s="515"/>
      <c r="G25" s="515"/>
      <c r="J25" s="486"/>
    </row>
    <row r="26" spans="2:10" ht="18" customHeight="1" thickTop="1">
      <c r="D26" t="s">
        <v>529</v>
      </c>
      <c r="E26" s="797">
        <f>1.44*1455100</f>
        <v>2095344</v>
      </c>
      <c r="F26" s="797"/>
      <c r="G26" s="797"/>
      <c r="J26" s="491">
        <f>J23</f>
        <v>16668160</v>
      </c>
    </row>
    <row r="27" spans="2:10" ht="18" customHeight="1" thickBot="1">
      <c r="C27" s="565" t="s">
        <v>759</v>
      </c>
      <c r="D27" t="s">
        <v>529</v>
      </c>
      <c r="E27" s="515" t="s">
        <v>760</v>
      </c>
      <c r="F27" s="515"/>
      <c r="G27" s="515"/>
      <c r="J27" s="497">
        <f>ROUND(J26,-2)</f>
        <v>16668200</v>
      </c>
    </row>
    <row r="28" spans="2:10" ht="15.75" thickTop="1">
      <c r="C28" s="590" t="s">
        <v>1292</v>
      </c>
      <c r="D28" t="s">
        <v>529</v>
      </c>
      <c r="E28" s="625" t="s">
        <v>1295</v>
      </c>
      <c r="F28" s="515"/>
      <c r="G28" s="515"/>
      <c r="J28" s="499"/>
    </row>
    <row r="29" spans="2:10">
      <c r="D29" t="s">
        <v>529</v>
      </c>
      <c r="E29" s="797">
        <f>4.8*97500</f>
        <v>468000</v>
      </c>
      <c r="F29" s="797"/>
      <c r="G29" s="797"/>
      <c r="J29" s="499"/>
    </row>
    <row r="30" spans="2:10">
      <c r="C30" s="565" t="s">
        <v>763</v>
      </c>
      <c r="D30" t="s">
        <v>529</v>
      </c>
      <c r="E30" s="515" t="s">
        <v>764</v>
      </c>
      <c r="J30" s="499"/>
    </row>
    <row r="31" spans="2:10">
      <c r="B31" s="502"/>
      <c r="D31" t="s">
        <v>529</v>
      </c>
      <c r="E31" s="799">
        <v>9815.2000000000007</v>
      </c>
      <c r="F31" s="799"/>
      <c r="G31" s="799"/>
      <c r="J31" s="500"/>
    </row>
    <row r="32" spans="2:10">
      <c r="C32" s="565" t="s">
        <v>765</v>
      </c>
      <c r="D32" t="s">
        <v>529</v>
      </c>
      <c r="E32" s="625" t="s">
        <v>1296</v>
      </c>
      <c r="J32" s="501"/>
    </row>
    <row r="33" spans="2:12">
      <c r="C33" t="s">
        <v>767</v>
      </c>
      <c r="D33" t="s">
        <v>529</v>
      </c>
      <c r="E33" s="799">
        <f>64*3863</f>
        <v>247232</v>
      </c>
      <c r="F33" s="799"/>
      <c r="G33" s="799"/>
      <c r="J33" s="501"/>
    </row>
    <row r="34" spans="2:12" ht="15.75" thickBot="1">
      <c r="B34" s="502"/>
      <c r="D34" s="512"/>
      <c r="E34" s="795"/>
      <c r="F34" s="795"/>
      <c r="G34" s="795"/>
      <c r="H34" s="512"/>
    </row>
    <row r="35" spans="2:12">
      <c r="C35" t="s">
        <v>751</v>
      </c>
      <c r="D35" t="s">
        <v>529</v>
      </c>
      <c r="E35" s="799">
        <f>E26+E29+E31+E33</f>
        <v>2820391.2</v>
      </c>
      <c r="F35" s="799"/>
      <c r="G35" s="799"/>
      <c r="H35" s="799"/>
    </row>
    <row r="36" spans="2:12">
      <c r="C36" t="s">
        <v>752</v>
      </c>
      <c r="D36" t="s">
        <v>529</v>
      </c>
      <c r="E36" s="797">
        <f>ROUND(E35,-2)</f>
        <v>2820400</v>
      </c>
      <c r="F36" s="797"/>
      <c r="G36" s="797"/>
      <c r="H36" s="797"/>
    </row>
    <row r="38" spans="2:12">
      <c r="B38" s="458" t="s">
        <v>502</v>
      </c>
      <c r="C38" s="458"/>
      <c r="D38" s="458"/>
      <c r="E38" s="458"/>
      <c r="F38" s="458"/>
      <c r="G38" s="458"/>
      <c r="H38" s="458"/>
      <c r="I38" s="458"/>
    </row>
    <row r="39" spans="2:12">
      <c r="B39" s="662" t="s">
        <v>305</v>
      </c>
      <c r="C39" s="662"/>
      <c r="D39" s="662"/>
      <c r="E39" s="662"/>
      <c r="F39" s="662"/>
      <c r="G39" s="662"/>
      <c r="H39" s="662"/>
      <c r="I39" s="662"/>
    </row>
    <row r="40" spans="2:12">
      <c r="B40" s="662" t="s">
        <v>503</v>
      </c>
      <c r="C40" s="662"/>
      <c r="D40" s="662"/>
      <c r="E40" s="662"/>
      <c r="F40" s="662"/>
      <c r="G40" s="662"/>
      <c r="H40" s="662"/>
      <c r="I40" s="662"/>
      <c r="K40" s="503"/>
    </row>
    <row r="41" spans="2:12" ht="15.75" thickBot="1">
      <c r="B41" s="3"/>
      <c r="C41" s="3"/>
      <c r="D41" s="3"/>
      <c r="E41" s="3"/>
      <c r="F41" s="3"/>
      <c r="G41" s="3"/>
      <c r="H41" s="3"/>
      <c r="I41" s="3"/>
      <c r="K41" s="503"/>
    </row>
    <row r="42" spans="2:12" ht="15.75" thickTop="1">
      <c r="B42" s="783" t="s">
        <v>504</v>
      </c>
      <c r="C42" s="781" t="s">
        <v>402</v>
      </c>
      <c r="D42" s="459"/>
      <c r="E42" s="781" t="s">
        <v>505</v>
      </c>
      <c r="F42" s="781" t="s">
        <v>404</v>
      </c>
      <c r="G42" s="781" t="s">
        <v>506</v>
      </c>
      <c r="H42" s="460" t="s">
        <v>406</v>
      </c>
      <c r="I42" s="460" t="s">
        <v>507</v>
      </c>
      <c r="K42" s="503"/>
    </row>
    <row r="43" spans="2:12">
      <c r="B43" s="784"/>
      <c r="C43" s="782"/>
      <c r="D43" s="462"/>
      <c r="E43" s="782"/>
      <c r="F43" s="782"/>
      <c r="G43" s="782"/>
      <c r="H43" s="462" t="s">
        <v>8</v>
      </c>
      <c r="I43" s="462" t="s">
        <v>8</v>
      </c>
      <c r="K43" s="503"/>
      <c r="L43" s="503"/>
    </row>
    <row r="44" spans="2:12">
      <c r="B44" s="464" t="s">
        <v>9</v>
      </c>
      <c r="C44" s="465" t="s">
        <v>306</v>
      </c>
      <c r="D44" s="465"/>
      <c r="E44" s="466"/>
      <c r="F44" s="467"/>
      <c r="G44" s="467"/>
      <c r="H44" s="467"/>
      <c r="I44" s="467"/>
      <c r="K44" s="503"/>
      <c r="L44" s="503"/>
    </row>
    <row r="45" spans="2:12">
      <c r="B45" s="469"/>
      <c r="C45" s="470" t="s">
        <v>508</v>
      </c>
      <c r="D45" s="470"/>
      <c r="E45" s="471">
        <v>1</v>
      </c>
      <c r="F45" s="472" t="s">
        <v>18</v>
      </c>
      <c r="G45" s="472" t="s">
        <v>13</v>
      </c>
      <c r="H45" s="473">
        <v>8500000</v>
      </c>
      <c r="I45" s="473">
        <f t="shared" ref="I45:I57" si="0">H45*E45</f>
        <v>8500000</v>
      </c>
      <c r="J45" s="503"/>
      <c r="K45" s="503"/>
      <c r="L45" s="503"/>
    </row>
    <row r="46" spans="2:12">
      <c r="B46" s="469"/>
      <c r="C46" s="470" t="s">
        <v>509</v>
      </c>
      <c r="D46" s="470"/>
      <c r="E46" s="471">
        <v>2</v>
      </c>
      <c r="F46" s="472" t="s">
        <v>12</v>
      </c>
      <c r="G46" s="472" t="s">
        <v>38</v>
      </c>
      <c r="H46" s="473">
        <v>750000</v>
      </c>
      <c r="I46" s="473">
        <f t="shared" si="0"/>
        <v>1500000</v>
      </c>
      <c r="J46" s="503"/>
      <c r="K46" s="503"/>
      <c r="L46" s="503"/>
    </row>
    <row r="47" spans="2:12">
      <c r="B47" s="469"/>
      <c r="C47" s="470" t="s">
        <v>510</v>
      </c>
      <c r="D47" s="470"/>
      <c r="E47" s="471">
        <v>20</v>
      </c>
      <c r="F47" s="472" t="s">
        <v>12</v>
      </c>
      <c r="G47" s="472" t="s">
        <v>57</v>
      </c>
      <c r="H47" s="473">
        <v>14640</v>
      </c>
      <c r="I47" s="473">
        <f t="shared" si="0"/>
        <v>292800</v>
      </c>
      <c r="J47" s="503"/>
      <c r="K47" s="503"/>
      <c r="L47" s="503"/>
    </row>
    <row r="48" spans="2:12">
      <c r="B48" s="469"/>
      <c r="C48" s="470" t="s">
        <v>511</v>
      </c>
      <c r="D48" s="470"/>
      <c r="E48" s="471">
        <v>40</v>
      </c>
      <c r="F48" s="472" t="s">
        <v>12</v>
      </c>
      <c r="G48" s="472" t="s">
        <v>38</v>
      </c>
      <c r="H48" s="473">
        <v>3000</v>
      </c>
      <c r="I48" s="473">
        <f t="shared" si="0"/>
        <v>120000</v>
      </c>
      <c r="J48" s="503"/>
      <c r="L48" s="503"/>
    </row>
    <row r="49" spans="2:11">
      <c r="B49" s="469"/>
      <c r="C49" s="470" t="s">
        <v>512</v>
      </c>
      <c r="D49" s="470"/>
      <c r="E49" s="471">
        <v>1</v>
      </c>
      <c r="F49" s="472" t="s">
        <v>513</v>
      </c>
      <c r="G49" s="472" t="s">
        <v>57</v>
      </c>
      <c r="H49" s="473">
        <v>132000</v>
      </c>
      <c r="I49" s="473">
        <f t="shared" si="0"/>
        <v>132000</v>
      </c>
    </row>
    <row r="50" spans="2:11">
      <c r="B50" s="469"/>
      <c r="C50" s="470" t="s">
        <v>514</v>
      </c>
      <c r="D50" s="470"/>
      <c r="E50" s="471">
        <v>1</v>
      </c>
      <c r="F50" s="472" t="s">
        <v>12</v>
      </c>
      <c r="G50" s="472" t="s">
        <v>57</v>
      </c>
      <c r="H50" s="473">
        <v>1145340</v>
      </c>
      <c r="I50" s="473">
        <f t="shared" si="0"/>
        <v>1145340</v>
      </c>
    </row>
    <row r="51" spans="2:11">
      <c r="B51" s="469"/>
      <c r="C51" s="470" t="s">
        <v>515</v>
      </c>
      <c r="D51" s="470"/>
      <c r="E51" s="471">
        <v>1</v>
      </c>
      <c r="F51" s="472" t="s">
        <v>12</v>
      </c>
      <c r="G51" s="472" t="s">
        <v>57</v>
      </c>
      <c r="H51" s="473">
        <v>1145340</v>
      </c>
      <c r="I51" s="473">
        <f t="shared" si="0"/>
        <v>1145340</v>
      </c>
    </row>
    <row r="52" spans="2:11">
      <c r="B52" s="469"/>
      <c r="C52" s="470" t="s">
        <v>516</v>
      </c>
      <c r="D52" s="470"/>
      <c r="E52" s="471">
        <v>1</v>
      </c>
      <c r="F52" s="472" t="s">
        <v>12</v>
      </c>
      <c r="G52" s="472" t="s">
        <v>57</v>
      </c>
      <c r="H52" s="473">
        <v>1145340</v>
      </c>
      <c r="I52" s="473">
        <f t="shared" si="0"/>
        <v>1145340</v>
      </c>
    </row>
    <row r="53" spans="2:11">
      <c r="B53" s="469"/>
      <c r="C53" s="470" t="s">
        <v>517</v>
      </c>
      <c r="D53" s="470"/>
      <c r="E53" s="471">
        <v>1</v>
      </c>
      <c r="F53" s="472" t="s">
        <v>12</v>
      </c>
      <c r="G53" s="472" t="s">
        <v>57</v>
      </c>
      <c r="H53" s="473">
        <v>1145340</v>
      </c>
      <c r="I53" s="473">
        <f t="shared" si="0"/>
        <v>1145340</v>
      </c>
    </row>
    <row r="54" spans="2:11">
      <c r="B54" s="469"/>
      <c r="C54" s="470" t="s">
        <v>518</v>
      </c>
      <c r="D54" s="470"/>
      <c r="E54" s="471">
        <v>1</v>
      </c>
      <c r="F54" s="472" t="s">
        <v>519</v>
      </c>
      <c r="G54" s="472" t="s">
        <v>13</v>
      </c>
      <c r="H54" s="473">
        <v>492000</v>
      </c>
      <c r="I54" s="473">
        <f t="shared" si="0"/>
        <v>492000</v>
      </c>
      <c r="K54" s="503"/>
    </row>
    <row r="55" spans="2:11">
      <c r="B55" s="469"/>
      <c r="C55" s="470" t="s">
        <v>520</v>
      </c>
      <c r="D55" s="470"/>
      <c r="E55" s="471">
        <v>2</v>
      </c>
      <c r="F55" s="472" t="s">
        <v>100</v>
      </c>
      <c r="G55" s="472" t="s">
        <v>38</v>
      </c>
      <c r="H55" s="473">
        <v>150000</v>
      </c>
      <c r="I55" s="473">
        <f t="shared" si="0"/>
        <v>300000</v>
      </c>
      <c r="K55" s="503"/>
    </row>
    <row r="56" spans="2:11">
      <c r="B56" s="469"/>
      <c r="C56" s="470" t="s">
        <v>521</v>
      </c>
      <c r="D56" s="470"/>
      <c r="E56" s="471">
        <v>1</v>
      </c>
      <c r="F56" s="472" t="s">
        <v>112</v>
      </c>
      <c r="G56" s="472" t="s">
        <v>38</v>
      </c>
      <c r="H56" s="473">
        <v>550000</v>
      </c>
      <c r="I56" s="473">
        <f t="shared" si="0"/>
        <v>550000</v>
      </c>
      <c r="K56" s="503"/>
    </row>
    <row r="57" spans="2:11">
      <c r="B57" s="469"/>
      <c r="C57" s="470" t="s">
        <v>522</v>
      </c>
      <c r="D57" s="470"/>
      <c r="E57" s="471">
        <v>1</v>
      </c>
      <c r="F57" s="472" t="s">
        <v>100</v>
      </c>
      <c r="G57" s="472" t="s">
        <v>38</v>
      </c>
      <c r="H57" s="473">
        <v>200000</v>
      </c>
      <c r="I57" s="473">
        <f t="shared" si="0"/>
        <v>200000</v>
      </c>
      <c r="K57" s="503"/>
    </row>
    <row r="58" spans="2:11">
      <c r="B58" s="469"/>
      <c r="C58" s="475"/>
      <c r="D58" s="475"/>
      <c r="E58" s="471"/>
      <c r="F58" s="472"/>
      <c r="G58" s="472"/>
      <c r="H58" s="473"/>
      <c r="I58" s="473"/>
      <c r="K58" s="503"/>
    </row>
    <row r="59" spans="2:11">
      <c r="B59" s="469"/>
      <c r="C59" s="475"/>
      <c r="D59" s="475"/>
      <c r="E59" s="471"/>
      <c r="F59" s="472"/>
      <c r="G59" s="472"/>
      <c r="H59" s="473"/>
      <c r="I59" s="473"/>
      <c r="K59" s="503"/>
    </row>
    <row r="60" spans="2:11">
      <c r="B60" s="469"/>
      <c r="C60" s="475"/>
      <c r="D60" s="475"/>
      <c r="E60" s="477"/>
      <c r="F60" s="478"/>
      <c r="G60" s="478"/>
      <c r="H60" s="479"/>
      <c r="I60" s="479"/>
      <c r="K60" s="503"/>
    </row>
    <row r="61" spans="2:11" ht="15.75" thickBot="1">
      <c r="B61" s="481"/>
      <c r="C61" s="482"/>
      <c r="D61" s="482"/>
      <c r="E61" s="483"/>
      <c r="F61" s="484"/>
      <c r="G61" s="484"/>
      <c r="H61" s="485"/>
      <c r="I61" s="485"/>
      <c r="K61" s="503"/>
    </row>
    <row r="62" spans="2:11" ht="15.75" thickTop="1">
      <c r="B62" s="487" t="s">
        <v>523</v>
      </c>
      <c r="C62" s="488"/>
      <c r="D62" s="488"/>
      <c r="E62" s="488"/>
      <c r="F62" s="488"/>
      <c r="G62" s="488"/>
      <c r="H62" s="489"/>
      <c r="I62" s="490" t="s">
        <v>433</v>
      </c>
      <c r="K62" s="503"/>
    </row>
    <row r="63" spans="2:11" ht="15.75" thickBot="1">
      <c r="B63" s="492"/>
      <c r="C63" s="493" t="s">
        <v>524</v>
      </c>
      <c r="D63" s="493"/>
      <c r="E63" s="494"/>
      <c r="F63" s="494"/>
      <c r="G63" s="494"/>
      <c r="H63" s="495"/>
      <c r="I63" s="496" t="s">
        <v>26</v>
      </c>
      <c r="K63" s="503"/>
    </row>
    <row r="64" spans="2:11" ht="15.75" thickTop="1">
      <c r="B64" s="3"/>
      <c r="C64" s="3"/>
      <c r="D64" s="3"/>
      <c r="E64" s="498"/>
      <c r="F64" s="351"/>
      <c r="G64" s="351"/>
      <c r="H64" s="499"/>
      <c r="I64" s="499"/>
      <c r="K64" s="503"/>
    </row>
    <row r="65" spans="2:11">
      <c r="B65" s="3"/>
      <c r="C65" s="3"/>
      <c r="D65" s="3"/>
      <c r="E65" s="498"/>
      <c r="F65" s="351"/>
      <c r="G65" s="351"/>
      <c r="H65" s="499"/>
      <c r="I65" s="499"/>
    </row>
    <row r="66" spans="2:11">
      <c r="B66" s="3"/>
      <c r="C66" s="3"/>
      <c r="D66" s="3"/>
      <c r="E66" s="498"/>
      <c r="F66" s="351"/>
      <c r="G66" s="351"/>
      <c r="H66" s="499"/>
      <c r="I66" s="499"/>
      <c r="K66" s="503"/>
    </row>
    <row r="67" spans="2:11">
      <c r="B67" s="779" t="s">
        <v>502</v>
      </c>
      <c r="C67" s="779"/>
      <c r="D67" s="779"/>
      <c r="E67" s="779"/>
      <c r="F67" s="779"/>
      <c r="G67" s="779"/>
      <c r="H67" s="779"/>
      <c r="I67" s="779"/>
    </row>
    <row r="68" spans="2:11">
      <c r="B68" s="780" t="s">
        <v>305</v>
      </c>
      <c r="C68" s="780"/>
      <c r="D68" s="780"/>
      <c r="E68" s="780"/>
      <c r="F68" s="780"/>
      <c r="G68" s="780"/>
      <c r="H68" s="780"/>
      <c r="I68" s="780"/>
    </row>
    <row r="69" spans="2:11">
      <c r="B69" s="780" t="s">
        <v>503</v>
      </c>
      <c r="C69" s="780"/>
      <c r="D69" s="780"/>
      <c r="E69" s="780"/>
      <c r="F69" s="780"/>
      <c r="G69" s="780"/>
      <c r="H69" s="780"/>
      <c r="I69" s="780"/>
    </row>
    <row r="71" spans="2:11">
      <c r="B71" s="502">
        <v>1</v>
      </c>
      <c r="C71" t="s">
        <v>525</v>
      </c>
    </row>
    <row r="72" spans="2:11">
      <c r="B72" s="502"/>
      <c r="C72" t="s">
        <v>526</v>
      </c>
    </row>
    <row r="73" spans="2:11">
      <c r="B73" s="502"/>
      <c r="C73" t="s">
        <v>527</v>
      </c>
    </row>
    <row r="74" spans="2:11">
      <c r="B74" s="502"/>
      <c r="C74" t="s">
        <v>528</v>
      </c>
      <c r="D74" s="502" t="s">
        <v>529</v>
      </c>
      <c r="E74" t="s">
        <v>530</v>
      </c>
    </row>
    <row r="75" spans="2:11">
      <c r="B75" s="502"/>
      <c r="C75" t="s">
        <v>531</v>
      </c>
      <c r="D75" s="502" t="s">
        <v>529</v>
      </c>
      <c r="E75" t="s">
        <v>532</v>
      </c>
    </row>
    <row r="76" spans="2:11">
      <c r="B76" s="502"/>
      <c r="D76" s="502"/>
    </row>
    <row r="77" spans="2:11">
      <c r="B77" s="502"/>
      <c r="C77" t="s">
        <v>533</v>
      </c>
      <c r="D77" s="502" t="s">
        <v>529</v>
      </c>
      <c r="E77" t="s">
        <v>534</v>
      </c>
    </row>
    <row r="78" spans="2:11">
      <c r="B78" s="502"/>
      <c r="C78" t="s">
        <v>535</v>
      </c>
      <c r="D78" s="502" t="s">
        <v>529</v>
      </c>
      <c r="E78" t="s">
        <v>536</v>
      </c>
    </row>
    <row r="79" spans="2:11">
      <c r="B79" s="502"/>
      <c r="D79" s="502"/>
    </row>
    <row r="80" spans="2:11">
      <c r="B80" s="502"/>
      <c r="C80" t="s">
        <v>537</v>
      </c>
      <c r="D80" s="502" t="s">
        <v>529</v>
      </c>
      <c r="E80" t="s">
        <v>538</v>
      </c>
    </row>
    <row r="81" spans="2:11">
      <c r="B81" s="502"/>
      <c r="C81" t="s">
        <v>539</v>
      </c>
      <c r="D81" s="502" t="s">
        <v>529</v>
      </c>
      <c r="E81" s="786">
        <v>184527.11</v>
      </c>
      <c r="F81" s="786"/>
      <c r="G81" s="786"/>
    </row>
    <row r="82" spans="2:11">
      <c r="B82" s="502"/>
      <c r="D82" s="502"/>
    </row>
    <row r="83" spans="2:11">
      <c r="B83" s="502"/>
      <c r="C83" t="s">
        <v>540</v>
      </c>
      <c r="D83" s="502" t="s">
        <v>529</v>
      </c>
      <c r="E83" t="s">
        <v>541</v>
      </c>
    </row>
    <row r="84" spans="2:11" ht="15.75" thickBot="1">
      <c r="B84" s="502"/>
      <c r="C84" t="s">
        <v>542</v>
      </c>
      <c r="D84" s="502" t="s">
        <v>529</v>
      </c>
      <c r="E84" s="787">
        <v>711509.54</v>
      </c>
      <c r="F84" s="787"/>
      <c r="G84" s="787"/>
      <c r="H84" s="787"/>
    </row>
    <row r="85" spans="2:11">
      <c r="B85" s="502"/>
      <c r="C85" s="504" t="s">
        <v>543</v>
      </c>
      <c r="D85" s="502" t="s">
        <v>529</v>
      </c>
      <c r="E85" s="788">
        <v>6964232.6500000004</v>
      </c>
      <c r="F85" s="788"/>
      <c r="G85" s="788"/>
      <c r="H85" s="788"/>
    </row>
    <row r="86" spans="2:11">
      <c r="B86" s="502"/>
    </row>
    <row r="87" spans="2:11">
      <c r="B87" s="502">
        <v>2</v>
      </c>
      <c r="C87" t="s">
        <v>544</v>
      </c>
      <c r="D87" s="502" t="s">
        <v>529</v>
      </c>
      <c r="E87" t="s">
        <v>545</v>
      </c>
    </row>
    <row r="88" spans="2:11">
      <c r="B88" s="502"/>
      <c r="C88" t="s">
        <v>542</v>
      </c>
      <c r="D88" s="502" t="s">
        <v>529</v>
      </c>
      <c r="E88" t="s">
        <v>546</v>
      </c>
    </row>
    <row r="89" spans="2:11">
      <c r="B89" s="502"/>
    </row>
    <row r="90" spans="2:11">
      <c r="B90" s="502">
        <v>3</v>
      </c>
      <c r="C90" t="s">
        <v>547</v>
      </c>
      <c r="D90" s="502" t="s">
        <v>529</v>
      </c>
      <c r="E90" t="s">
        <v>548</v>
      </c>
    </row>
    <row r="91" spans="2:11">
      <c r="B91" s="502"/>
      <c r="C91" t="s">
        <v>542</v>
      </c>
      <c r="D91" s="502" t="s">
        <v>529</v>
      </c>
      <c r="E91" t="s">
        <v>549</v>
      </c>
    </row>
    <row r="92" spans="2:11">
      <c r="B92" s="502"/>
      <c r="K92" s="503">
        <v>357500</v>
      </c>
    </row>
    <row r="93" spans="2:11">
      <c r="B93" s="502">
        <v>4</v>
      </c>
      <c r="C93" t="s">
        <v>550</v>
      </c>
      <c r="D93" s="502" t="s">
        <v>529</v>
      </c>
      <c r="E93" t="s">
        <v>551</v>
      </c>
      <c r="K93" s="503">
        <v>248400</v>
      </c>
    </row>
    <row r="94" spans="2:11">
      <c r="B94" s="502"/>
      <c r="C94" t="s">
        <v>552</v>
      </c>
      <c r="D94" s="502" t="s">
        <v>529</v>
      </c>
      <c r="E94" t="s">
        <v>553</v>
      </c>
      <c r="K94" s="503">
        <v>58891.631999999998</v>
      </c>
    </row>
    <row r="95" spans="2:11">
      <c r="B95" s="502"/>
      <c r="K95" s="503">
        <v>39261.088000000003</v>
      </c>
    </row>
    <row r="96" spans="2:11">
      <c r="B96" s="502">
        <v>5</v>
      </c>
      <c r="C96" t="s">
        <v>554</v>
      </c>
      <c r="D96" s="502" t="s">
        <v>529</v>
      </c>
      <c r="E96" t="s">
        <v>555</v>
      </c>
      <c r="K96" s="503">
        <v>62.411999999999999</v>
      </c>
    </row>
    <row r="97" spans="2:11">
      <c r="B97" s="502"/>
      <c r="C97" t="s">
        <v>552</v>
      </c>
      <c r="D97" s="502" t="s">
        <v>529</v>
      </c>
      <c r="E97" t="s">
        <v>556</v>
      </c>
      <c r="K97" s="503">
        <v>166523.5</v>
      </c>
    </row>
    <row r="98" spans="2:11">
      <c r="B98" s="502"/>
      <c r="K98" s="503">
        <v>30581.279999999999</v>
      </c>
    </row>
    <row r="99" spans="2:11">
      <c r="B99" s="502">
        <v>6</v>
      </c>
      <c r="C99" t="s">
        <v>557</v>
      </c>
      <c r="D99" s="502" t="s">
        <v>529</v>
      </c>
      <c r="E99" t="s">
        <v>558</v>
      </c>
      <c r="K99" s="503">
        <v>8508.24</v>
      </c>
    </row>
    <row r="100" spans="2:11">
      <c r="B100" s="502"/>
      <c r="C100" t="s">
        <v>552</v>
      </c>
      <c r="D100" s="502" t="s">
        <v>529</v>
      </c>
      <c r="E100" t="s">
        <v>559</v>
      </c>
      <c r="K100" s="503"/>
    </row>
    <row r="101" spans="2:11">
      <c r="B101" s="502"/>
      <c r="K101" s="503">
        <f>SUM(K92:K100)</f>
        <v>909728.152</v>
      </c>
    </row>
    <row r="102" spans="2:11">
      <c r="B102" s="502">
        <v>7</v>
      </c>
      <c r="C102" t="s">
        <v>560</v>
      </c>
      <c r="D102" s="502" t="s">
        <v>529</v>
      </c>
      <c r="E102" t="s">
        <v>558</v>
      </c>
      <c r="K102" s="503"/>
    </row>
    <row r="103" spans="2:11">
      <c r="B103" s="502"/>
      <c r="C103" t="s">
        <v>561</v>
      </c>
      <c r="D103" s="502" t="s">
        <v>529</v>
      </c>
      <c r="E103" t="s">
        <v>559</v>
      </c>
      <c r="K103" s="503"/>
    </row>
    <row r="104" spans="2:11">
      <c r="B104" s="502"/>
      <c r="K104" s="503"/>
    </row>
    <row r="105" spans="2:11">
      <c r="B105" s="502">
        <v>8</v>
      </c>
      <c r="C105" t="s">
        <v>562</v>
      </c>
      <c r="D105" s="502" t="s">
        <v>529</v>
      </c>
      <c r="E105" t="s">
        <v>563</v>
      </c>
    </row>
    <row r="106" spans="2:11">
      <c r="B106" s="502"/>
      <c r="C106" t="s">
        <v>561</v>
      </c>
      <c r="D106" s="502" t="s">
        <v>529</v>
      </c>
      <c r="E106" t="s">
        <v>564</v>
      </c>
    </row>
    <row r="107" spans="2:11">
      <c r="B107" s="502"/>
    </row>
    <row r="108" spans="2:11">
      <c r="B108" s="502">
        <v>9</v>
      </c>
      <c r="C108" t="s">
        <v>565</v>
      </c>
      <c r="D108" s="502" t="s">
        <v>529</v>
      </c>
      <c r="E108" t="s">
        <v>566</v>
      </c>
    </row>
    <row r="109" spans="2:11">
      <c r="C109" t="s">
        <v>567</v>
      </c>
      <c r="D109" s="502" t="s">
        <v>529</v>
      </c>
      <c r="E109" t="s">
        <v>564</v>
      </c>
    </row>
    <row r="111" spans="2:11">
      <c r="B111" s="502">
        <v>10</v>
      </c>
      <c r="C111" t="s">
        <v>568</v>
      </c>
      <c r="D111" s="502" t="s">
        <v>529</v>
      </c>
      <c r="E111" t="s">
        <v>569</v>
      </c>
    </row>
    <row r="112" spans="2:11">
      <c r="C112" t="s">
        <v>561</v>
      </c>
      <c r="D112" s="502" t="s">
        <v>529</v>
      </c>
      <c r="E112" t="s">
        <v>570</v>
      </c>
      <c r="K112" s="508">
        <v>454000</v>
      </c>
    </row>
    <row r="113" spans="2:11" ht="15.75" thickBot="1">
      <c r="D113" s="505"/>
      <c r="E113" s="505"/>
      <c r="F113" s="505"/>
      <c r="G113" s="505"/>
      <c r="H113" s="505"/>
      <c r="K113" s="508">
        <v>268110</v>
      </c>
    </row>
    <row r="114" spans="2:11">
      <c r="C114" s="504" t="s">
        <v>571</v>
      </c>
      <c r="D114" s="502" t="s">
        <v>529</v>
      </c>
      <c r="E114" s="785">
        <v>11157802.65</v>
      </c>
      <c r="F114" s="785"/>
      <c r="G114" s="785"/>
      <c r="H114" s="785"/>
      <c r="K114" s="508">
        <v>58891.631999999998</v>
      </c>
    </row>
    <row r="115" spans="2:11">
      <c r="C115" s="504" t="s">
        <v>572</v>
      </c>
      <c r="D115" s="502" t="s">
        <v>529</v>
      </c>
      <c r="E115" s="785">
        <v>11157800</v>
      </c>
      <c r="F115" s="785"/>
      <c r="G115" s="785"/>
      <c r="H115" s="785"/>
      <c r="K115" s="508">
        <v>39261.088000000003</v>
      </c>
    </row>
    <row r="116" spans="2:11">
      <c r="K116" s="508">
        <v>189231.26</v>
      </c>
    </row>
    <row r="117" spans="2:11">
      <c r="K117" s="508">
        <v>30581.279999999999</v>
      </c>
    </row>
    <row r="118" spans="2:11">
      <c r="K118" s="508">
        <v>8508.24</v>
      </c>
    </row>
    <row r="119" spans="2:11">
      <c r="K119" s="509"/>
    </row>
    <row r="120" spans="2:11">
      <c r="K120" s="509">
        <f>SUM(K112:K119)</f>
        <v>1048583.5</v>
      </c>
    </row>
    <row r="121" spans="2:11">
      <c r="B121" s="779" t="s">
        <v>502</v>
      </c>
      <c r="C121" s="779"/>
      <c r="D121" s="779"/>
      <c r="E121" s="779"/>
      <c r="F121" s="779"/>
      <c r="G121" s="779"/>
      <c r="H121" s="779"/>
      <c r="I121" s="779"/>
      <c r="K121" s="509"/>
    </row>
    <row r="122" spans="2:11">
      <c r="B122" s="780" t="s">
        <v>573</v>
      </c>
      <c r="C122" s="780"/>
      <c r="D122" s="780"/>
      <c r="E122" s="780"/>
      <c r="F122" s="780"/>
      <c r="G122" s="780"/>
      <c r="H122" s="780"/>
      <c r="I122" s="780"/>
      <c r="K122" s="509"/>
    </row>
    <row r="123" spans="2:11">
      <c r="B123" s="780" t="s">
        <v>574</v>
      </c>
      <c r="C123" s="780"/>
      <c r="D123" s="780"/>
      <c r="E123" s="780"/>
      <c r="F123" s="780"/>
      <c r="G123" s="780"/>
      <c r="H123" s="780"/>
      <c r="I123" s="780"/>
    </row>
    <row r="125" spans="2:11">
      <c r="B125" s="458">
        <v>1</v>
      </c>
      <c r="C125" s="506" t="s">
        <v>575</v>
      </c>
    </row>
    <row r="126" spans="2:11">
      <c r="C126" t="s">
        <v>576</v>
      </c>
    </row>
    <row r="127" spans="2:11">
      <c r="C127" s="565" t="s">
        <v>577</v>
      </c>
      <c r="D127" t="s">
        <v>529</v>
      </c>
      <c r="E127" t="s">
        <v>578</v>
      </c>
    </row>
    <row r="128" spans="2:11">
      <c r="C128" s="565" t="s">
        <v>579</v>
      </c>
      <c r="D128" t="s">
        <v>529</v>
      </c>
      <c r="E128" t="s">
        <v>580</v>
      </c>
    </row>
    <row r="129" spans="2:8">
      <c r="C129" s="565" t="s">
        <v>581</v>
      </c>
      <c r="D129" t="s">
        <v>529</v>
      </c>
      <c r="E129" t="s">
        <v>582</v>
      </c>
    </row>
    <row r="130" spans="2:8">
      <c r="D130" t="s">
        <v>529</v>
      </c>
      <c r="E130" t="s">
        <v>583</v>
      </c>
    </row>
    <row r="131" spans="2:8">
      <c r="C131" s="565" t="s">
        <v>584</v>
      </c>
      <c r="D131" t="s">
        <v>529</v>
      </c>
      <c r="E131" t="s">
        <v>585</v>
      </c>
    </row>
    <row r="132" spans="2:8">
      <c r="C132" t="s">
        <v>586</v>
      </c>
      <c r="D132" t="s">
        <v>529</v>
      </c>
      <c r="E132" t="s">
        <v>587</v>
      </c>
    </row>
    <row r="133" spans="2:8">
      <c r="C133" s="565" t="s">
        <v>588</v>
      </c>
      <c r="D133" t="s">
        <v>529</v>
      </c>
      <c r="E133" t="s">
        <v>589</v>
      </c>
    </row>
    <row r="134" spans="2:8">
      <c r="D134" t="s">
        <v>529</v>
      </c>
      <c r="E134" t="s">
        <v>590</v>
      </c>
    </row>
    <row r="135" spans="2:8">
      <c r="C135" s="565" t="s">
        <v>591</v>
      </c>
      <c r="D135" t="s">
        <v>529</v>
      </c>
      <c r="E135" t="s">
        <v>592</v>
      </c>
    </row>
    <row r="136" spans="2:8">
      <c r="C136" t="s">
        <v>593</v>
      </c>
      <c r="D136" t="s">
        <v>529</v>
      </c>
      <c r="E136" t="s">
        <v>594</v>
      </c>
    </row>
    <row r="137" spans="2:8">
      <c r="C137" s="565" t="s">
        <v>595</v>
      </c>
      <c r="D137" t="s">
        <v>529</v>
      </c>
      <c r="E137" t="s">
        <v>596</v>
      </c>
    </row>
    <row r="138" spans="2:8">
      <c r="D138" t="s">
        <v>529</v>
      </c>
      <c r="E138" t="s">
        <v>597</v>
      </c>
    </row>
    <row r="139" spans="2:8">
      <c r="C139" s="565" t="s">
        <v>598</v>
      </c>
      <c r="D139" t="s">
        <v>529</v>
      </c>
      <c r="E139" t="s">
        <v>599</v>
      </c>
    </row>
    <row r="140" spans="2:8">
      <c r="C140" t="s">
        <v>600</v>
      </c>
      <c r="D140" t="s">
        <v>529</v>
      </c>
      <c r="E140" t="s">
        <v>601</v>
      </c>
    </row>
    <row r="141" spans="2:8" ht="15.75" thickBot="1">
      <c r="D141" s="505"/>
      <c r="E141" s="505"/>
      <c r="F141" s="505"/>
      <c r="G141" s="505"/>
      <c r="H141" s="505"/>
    </row>
    <row r="142" spans="2:8">
      <c r="C142" s="504" t="s">
        <v>39</v>
      </c>
      <c r="D142" t="s">
        <v>529</v>
      </c>
      <c r="E142" s="507" t="s">
        <v>602</v>
      </c>
    </row>
    <row r="144" spans="2:8">
      <c r="B144" s="458">
        <v>2</v>
      </c>
      <c r="C144" s="506" t="s">
        <v>603</v>
      </c>
    </row>
    <row r="145" spans="3:8">
      <c r="C145" t="s">
        <v>604</v>
      </c>
    </row>
    <row r="146" spans="3:8">
      <c r="C146" s="565" t="s">
        <v>605</v>
      </c>
      <c r="D146" t="s">
        <v>529</v>
      </c>
      <c r="E146" t="s">
        <v>606</v>
      </c>
    </row>
    <row r="147" spans="3:8">
      <c r="C147" s="565" t="s">
        <v>607</v>
      </c>
      <c r="D147" t="s">
        <v>529</v>
      </c>
      <c r="E147" t="s">
        <v>608</v>
      </c>
    </row>
    <row r="148" spans="3:8">
      <c r="C148" s="565" t="s">
        <v>581</v>
      </c>
      <c r="D148" t="s">
        <v>529</v>
      </c>
      <c r="E148" t="s">
        <v>582</v>
      </c>
    </row>
    <row r="149" spans="3:8">
      <c r="D149" t="s">
        <v>529</v>
      </c>
      <c r="E149" t="s">
        <v>583</v>
      </c>
    </row>
    <row r="150" spans="3:8">
      <c r="C150" s="565" t="s">
        <v>584</v>
      </c>
      <c r="D150" t="s">
        <v>529</v>
      </c>
      <c r="E150" t="s">
        <v>609</v>
      </c>
    </row>
    <row r="151" spans="3:8">
      <c r="C151" t="s">
        <v>586</v>
      </c>
      <c r="D151" t="s">
        <v>529</v>
      </c>
      <c r="E151" t="s">
        <v>587</v>
      </c>
    </row>
    <row r="152" spans="3:8">
      <c r="C152" s="565" t="s">
        <v>610</v>
      </c>
      <c r="D152" t="s">
        <v>529</v>
      </c>
      <c r="E152" t="s">
        <v>611</v>
      </c>
    </row>
    <row r="153" spans="3:8">
      <c r="C153" t="s">
        <v>612</v>
      </c>
      <c r="D153" t="s">
        <v>529</v>
      </c>
      <c r="E153" t="s">
        <v>613</v>
      </c>
    </row>
    <row r="154" spans="3:8">
      <c r="C154" s="565" t="s">
        <v>614</v>
      </c>
      <c r="D154" t="s">
        <v>529</v>
      </c>
      <c r="E154" t="s">
        <v>596</v>
      </c>
    </row>
    <row r="155" spans="3:8">
      <c r="D155" t="s">
        <v>529</v>
      </c>
      <c r="E155" t="s">
        <v>597</v>
      </c>
    </row>
    <row r="156" spans="3:8">
      <c r="C156" s="565" t="s">
        <v>615</v>
      </c>
      <c r="D156" t="s">
        <v>529</v>
      </c>
      <c r="E156" t="s">
        <v>599</v>
      </c>
    </row>
    <row r="157" spans="3:8">
      <c r="D157" t="s">
        <v>529</v>
      </c>
      <c r="E157" t="s">
        <v>601</v>
      </c>
    </row>
    <row r="158" spans="3:8" ht="15.75" thickBot="1">
      <c r="D158" s="505"/>
      <c r="E158" s="505"/>
      <c r="F158" s="505"/>
      <c r="G158" s="505"/>
      <c r="H158" s="505"/>
    </row>
    <row r="159" spans="3:8">
      <c r="C159" s="504" t="s">
        <v>39</v>
      </c>
      <c r="D159" t="s">
        <v>529</v>
      </c>
      <c r="E159" s="507" t="s">
        <v>616</v>
      </c>
    </row>
    <row r="161" spans="2:8">
      <c r="B161" s="458">
        <v>3</v>
      </c>
      <c r="C161" s="510" t="s">
        <v>617</v>
      </c>
      <c r="D161" t="s">
        <v>529</v>
      </c>
      <c r="E161" t="s">
        <v>618</v>
      </c>
    </row>
    <row r="162" spans="2:8">
      <c r="C162" t="s">
        <v>619</v>
      </c>
      <c r="D162" t="s">
        <v>529</v>
      </c>
      <c r="E162" s="506" t="s">
        <v>620</v>
      </c>
    </row>
    <row r="163" spans="2:8">
      <c r="C163" t="s">
        <v>621</v>
      </c>
    </row>
    <row r="165" spans="2:8">
      <c r="B165" s="458">
        <v>4</v>
      </c>
      <c r="C165" t="s">
        <v>622</v>
      </c>
      <c r="D165" t="s">
        <v>529</v>
      </c>
      <c r="E165" t="s">
        <v>623</v>
      </c>
    </row>
    <row r="166" spans="2:8">
      <c r="C166" t="s">
        <v>624</v>
      </c>
    </row>
    <row r="167" spans="2:8">
      <c r="C167" s="565" t="s">
        <v>625</v>
      </c>
      <c r="D167" t="s">
        <v>529</v>
      </c>
      <c r="E167" t="s">
        <v>626</v>
      </c>
    </row>
    <row r="168" spans="2:8">
      <c r="C168" s="565" t="s">
        <v>627</v>
      </c>
      <c r="D168" t="s">
        <v>529</v>
      </c>
      <c r="E168" t="s">
        <v>626</v>
      </c>
    </row>
    <row r="169" spans="2:8" ht="15.75" thickBot="1">
      <c r="D169" s="505"/>
      <c r="E169" s="505"/>
      <c r="F169" s="505"/>
      <c r="G169" s="505"/>
      <c r="H169" s="505"/>
    </row>
    <row r="170" spans="2:8">
      <c r="C170" s="504" t="s">
        <v>39</v>
      </c>
      <c r="D170" t="s">
        <v>529</v>
      </c>
      <c r="E170" s="507" t="s">
        <v>628</v>
      </c>
    </row>
    <row r="172" spans="2:8">
      <c r="B172" s="458">
        <v>5</v>
      </c>
      <c r="C172" t="s">
        <v>622</v>
      </c>
      <c r="D172" t="s">
        <v>529</v>
      </c>
      <c r="E172" t="s">
        <v>629</v>
      </c>
    </row>
    <row r="173" spans="2:8">
      <c r="C173" t="s">
        <v>630</v>
      </c>
    </row>
    <row r="174" spans="2:8">
      <c r="C174" s="565" t="s">
        <v>625</v>
      </c>
      <c r="D174" t="s">
        <v>529</v>
      </c>
      <c r="E174" t="s">
        <v>626</v>
      </c>
    </row>
    <row r="175" spans="2:8">
      <c r="C175" s="565" t="s">
        <v>627</v>
      </c>
      <c r="D175" t="s">
        <v>529</v>
      </c>
      <c r="E175" t="s">
        <v>626</v>
      </c>
    </row>
    <row r="176" spans="2:8" ht="15.75" thickBot="1">
      <c r="D176" s="505"/>
      <c r="E176" s="505"/>
      <c r="F176" s="505"/>
      <c r="G176" s="505"/>
      <c r="H176" s="505"/>
    </row>
    <row r="177" spans="2:9">
      <c r="C177" s="504" t="s">
        <v>39</v>
      </c>
      <c r="D177" t="s">
        <v>529</v>
      </c>
      <c r="E177" s="507" t="s">
        <v>631</v>
      </c>
    </row>
    <row r="185" spans="2:9">
      <c r="B185" s="779" t="s">
        <v>502</v>
      </c>
      <c r="C185" s="779"/>
      <c r="D185" s="779"/>
      <c r="E185" s="779"/>
      <c r="F185" s="779"/>
      <c r="G185" s="779"/>
      <c r="H185" s="779"/>
      <c r="I185" s="779"/>
    </row>
    <row r="186" spans="2:9">
      <c r="B186" s="780" t="s">
        <v>632</v>
      </c>
      <c r="C186" s="780"/>
      <c r="D186" s="780"/>
      <c r="E186" s="780"/>
      <c r="F186" s="780"/>
      <c r="G186" s="780"/>
      <c r="H186" s="780"/>
      <c r="I186" s="780"/>
    </row>
    <row r="187" spans="2:9">
      <c r="B187" s="780" t="s">
        <v>633</v>
      </c>
      <c r="C187" s="780"/>
      <c r="D187" s="780"/>
      <c r="E187" s="780"/>
      <c r="F187" s="780"/>
      <c r="G187" s="780"/>
      <c r="H187" s="780"/>
      <c r="I187" s="780"/>
    </row>
    <row r="189" spans="2:9">
      <c r="B189" s="511" t="s">
        <v>634</v>
      </c>
    </row>
    <row r="190" spans="2:9">
      <c r="B190" s="504" t="s">
        <v>100</v>
      </c>
      <c r="C190" t="s">
        <v>635</v>
      </c>
      <c r="D190" t="s">
        <v>529</v>
      </c>
      <c r="E190" t="s">
        <v>636</v>
      </c>
    </row>
    <row r="191" spans="2:9">
      <c r="B191" s="504" t="s">
        <v>100</v>
      </c>
      <c r="C191" t="s">
        <v>637</v>
      </c>
      <c r="D191" t="s">
        <v>529</v>
      </c>
      <c r="E191" t="s">
        <v>638</v>
      </c>
    </row>
    <row r="192" spans="2:9">
      <c r="D192" t="s">
        <v>529</v>
      </c>
      <c r="E192" t="s">
        <v>639</v>
      </c>
    </row>
    <row r="193" spans="2:9">
      <c r="B193" s="504" t="s">
        <v>100</v>
      </c>
      <c r="C193" t="s">
        <v>640</v>
      </c>
      <c r="D193" t="s">
        <v>529</v>
      </c>
      <c r="E193" t="s">
        <v>641</v>
      </c>
    </row>
    <row r="194" spans="2:9">
      <c r="D194" t="s">
        <v>529</v>
      </c>
      <c r="E194" t="s">
        <v>642</v>
      </c>
    </row>
    <row r="195" spans="2:9">
      <c r="B195" s="504" t="s">
        <v>100</v>
      </c>
      <c r="C195" t="s">
        <v>643</v>
      </c>
      <c r="D195" t="s">
        <v>529</v>
      </c>
      <c r="E195" t="s">
        <v>644</v>
      </c>
    </row>
    <row r="196" spans="2:9" ht="15.75" thickBot="1">
      <c r="D196" s="512" t="s">
        <v>529</v>
      </c>
      <c r="E196" s="512" t="s">
        <v>645</v>
      </c>
      <c r="F196" s="512"/>
      <c r="G196" s="512"/>
      <c r="H196" s="512"/>
    </row>
    <row r="197" spans="2:9">
      <c r="C197" s="504" t="s">
        <v>39</v>
      </c>
      <c r="D197" t="s">
        <v>529</v>
      </c>
      <c r="E197" t="s">
        <v>646</v>
      </c>
    </row>
    <row r="198" spans="2:9">
      <c r="C198" s="504" t="s">
        <v>26</v>
      </c>
      <c r="D198" t="s">
        <v>529</v>
      </c>
      <c r="E198" s="506" t="s">
        <v>647</v>
      </c>
    </row>
    <row r="207" spans="2:9">
      <c r="B207" s="779" t="s">
        <v>502</v>
      </c>
      <c r="C207" s="779"/>
      <c r="D207" s="779"/>
      <c r="E207" s="779"/>
      <c r="F207" s="779"/>
      <c r="G207" s="779"/>
      <c r="H207" s="779"/>
      <c r="I207" s="779"/>
    </row>
    <row r="208" spans="2:9">
      <c r="B208" s="780" t="s">
        <v>648</v>
      </c>
      <c r="C208" s="780"/>
      <c r="D208" s="780"/>
      <c r="E208" s="780"/>
      <c r="F208" s="780"/>
      <c r="G208" s="780"/>
      <c r="H208" s="780"/>
      <c r="I208" s="780"/>
    </row>
    <row r="209" spans="1:9">
      <c r="B209" s="780" t="s">
        <v>649</v>
      </c>
      <c r="C209" s="780"/>
      <c r="D209" s="780"/>
      <c r="E209" s="780"/>
      <c r="F209" s="780"/>
      <c r="G209" s="780"/>
      <c r="H209" s="780"/>
      <c r="I209" s="780"/>
    </row>
    <row r="211" spans="1:9">
      <c r="A211" s="458" t="s">
        <v>239</v>
      </c>
      <c r="B211" s="511" t="s">
        <v>10</v>
      </c>
    </row>
    <row r="212" spans="1:9">
      <c r="B212" s="458">
        <v>1</v>
      </c>
      <c r="C212" s="506" t="s">
        <v>650</v>
      </c>
    </row>
    <row r="213" spans="1:9">
      <c r="B213" s="504"/>
      <c r="C213" t="s">
        <v>651</v>
      </c>
    </row>
    <row r="214" spans="1:9">
      <c r="C214" t="s">
        <v>652</v>
      </c>
    </row>
    <row r="215" spans="1:9">
      <c r="B215" s="504"/>
      <c r="C215" s="565" t="s">
        <v>653</v>
      </c>
      <c r="D215" t="s">
        <v>529</v>
      </c>
      <c r="E215" t="s">
        <v>654</v>
      </c>
    </row>
    <row r="216" spans="1:9">
      <c r="C216" s="565" t="s">
        <v>655</v>
      </c>
      <c r="D216" t="s">
        <v>529</v>
      </c>
      <c r="E216" s="759">
        <v>300000</v>
      </c>
      <c r="F216" s="759"/>
    </row>
    <row r="217" spans="1:9">
      <c r="B217" s="504"/>
      <c r="C217" s="565" t="s">
        <v>656</v>
      </c>
      <c r="D217" t="s">
        <v>529</v>
      </c>
      <c r="E217" t="s">
        <v>657</v>
      </c>
    </row>
    <row r="218" spans="1:9">
      <c r="D218" t="s">
        <v>529</v>
      </c>
      <c r="E218" s="789">
        <v>2100000</v>
      </c>
      <c r="F218" s="789"/>
      <c r="G218" s="513"/>
      <c r="H218" s="513"/>
    </row>
    <row r="219" spans="1:9" ht="15.75" thickBot="1">
      <c r="C219" s="566" t="s">
        <v>658</v>
      </c>
      <c r="D219" s="512" t="s">
        <v>529</v>
      </c>
      <c r="E219" s="790">
        <v>420000</v>
      </c>
      <c r="F219" s="790"/>
      <c r="G219" s="512"/>
    </row>
    <row r="220" spans="1:9">
      <c r="C220" s="514" t="s">
        <v>659</v>
      </c>
      <c r="D220" t="s">
        <v>529</v>
      </c>
      <c r="E220" s="757">
        <v>2520000</v>
      </c>
      <c r="F220" s="757"/>
      <c r="G220" s="757"/>
    </row>
    <row r="221" spans="1:9">
      <c r="C221" s="514" t="s">
        <v>652</v>
      </c>
    </row>
    <row r="222" spans="1:9">
      <c r="C222" s="514"/>
    </row>
    <row r="223" spans="1:9">
      <c r="B223" s="458">
        <v>2</v>
      </c>
      <c r="C223" s="506" t="s">
        <v>660</v>
      </c>
    </row>
    <row r="224" spans="1:9">
      <c r="C224" t="s">
        <v>661</v>
      </c>
    </row>
    <row r="225" spans="2:7">
      <c r="C225" s="565" t="s">
        <v>662</v>
      </c>
      <c r="D225" t="s">
        <v>529</v>
      </c>
      <c r="E225" s="759">
        <v>292500</v>
      </c>
      <c r="F225" s="759"/>
      <c r="G225" s="759"/>
    </row>
    <row r="226" spans="2:7" ht="15.75" thickBot="1">
      <c r="C226" s="567" t="s">
        <v>658</v>
      </c>
      <c r="D226" s="512" t="s">
        <v>529</v>
      </c>
      <c r="E226" s="791">
        <v>73025</v>
      </c>
      <c r="F226" s="791"/>
      <c r="G226" s="791"/>
    </row>
    <row r="227" spans="2:7">
      <c r="C227" s="504" t="s">
        <v>663</v>
      </c>
      <c r="D227" t="s">
        <v>529</v>
      </c>
      <c r="E227" s="757">
        <v>365525</v>
      </c>
      <c r="F227" s="792"/>
      <c r="G227" s="792"/>
    </row>
    <row r="229" spans="2:7">
      <c r="B229" s="458">
        <v>3</v>
      </c>
      <c r="C229" s="506" t="s">
        <v>664</v>
      </c>
    </row>
    <row r="230" spans="2:7">
      <c r="C230" t="s">
        <v>665</v>
      </c>
    </row>
    <row r="231" spans="2:7">
      <c r="C231" s="565" t="s">
        <v>666</v>
      </c>
      <c r="D231" t="s">
        <v>529</v>
      </c>
      <c r="E231" s="767">
        <v>2552000</v>
      </c>
      <c r="F231" s="767"/>
      <c r="G231" s="767"/>
    </row>
    <row r="232" spans="2:7" ht="15.75" thickBot="1">
      <c r="C232" s="567" t="s">
        <v>658</v>
      </c>
      <c r="D232" s="512" t="s">
        <v>529</v>
      </c>
      <c r="E232" s="793">
        <v>510400</v>
      </c>
      <c r="F232" s="793"/>
      <c r="G232" s="793"/>
    </row>
    <row r="233" spans="2:7">
      <c r="C233" s="504" t="s">
        <v>667</v>
      </c>
      <c r="D233" t="s">
        <v>529</v>
      </c>
      <c r="E233" s="794">
        <v>3062400</v>
      </c>
      <c r="F233" s="794"/>
      <c r="G233" s="794"/>
    </row>
    <row r="235" spans="2:7">
      <c r="B235" s="458">
        <v>4</v>
      </c>
      <c r="C235" s="506" t="s">
        <v>668</v>
      </c>
    </row>
    <row r="236" spans="2:7">
      <c r="C236" t="s">
        <v>669</v>
      </c>
    </row>
    <row r="237" spans="2:7">
      <c r="C237" s="565" t="s">
        <v>666</v>
      </c>
      <c r="D237" t="s">
        <v>529</v>
      </c>
      <c r="E237" s="767">
        <v>1950000</v>
      </c>
      <c r="F237" s="767"/>
      <c r="G237" s="767"/>
    </row>
    <row r="238" spans="2:7" ht="15.75" thickBot="1">
      <c r="C238" s="567" t="s">
        <v>658</v>
      </c>
      <c r="D238" s="512" t="s">
        <v>529</v>
      </c>
      <c r="E238" s="793">
        <v>390000</v>
      </c>
      <c r="F238" s="793"/>
      <c r="G238" s="793"/>
    </row>
    <row r="239" spans="2:7">
      <c r="C239" s="504" t="s">
        <v>667</v>
      </c>
      <c r="D239" t="s">
        <v>529</v>
      </c>
      <c r="E239" s="794">
        <v>2340000</v>
      </c>
      <c r="F239" s="794"/>
      <c r="G239" s="794"/>
    </row>
    <row r="241" spans="1:7">
      <c r="A241" s="458" t="s">
        <v>416</v>
      </c>
      <c r="B241" s="511" t="s">
        <v>16</v>
      </c>
    </row>
    <row r="242" spans="1:7">
      <c r="B242" s="502">
        <v>1</v>
      </c>
      <c r="C242" t="s">
        <v>670</v>
      </c>
    </row>
    <row r="243" spans="1:7">
      <c r="C243" s="565" t="s">
        <v>671</v>
      </c>
    </row>
    <row r="244" spans="1:7">
      <c r="C244" s="565" t="s">
        <v>672</v>
      </c>
      <c r="D244" t="s">
        <v>529</v>
      </c>
      <c r="E244" s="767">
        <v>26518</v>
      </c>
      <c r="F244" s="767"/>
      <c r="G244" s="767"/>
    </row>
    <row r="245" spans="1:7">
      <c r="C245" t="s">
        <v>673</v>
      </c>
    </row>
    <row r="246" spans="1:7">
      <c r="C246" s="565" t="s">
        <v>672</v>
      </c>
      <c r="D246" t="s">
        <v>529</v>
      </c>
      <c r="E246" t="s">
        <v>674</v>
      </c>
    </row>
    <row r="247" spans="1:7">
      <c r="C247" t="s">
        <v>675</v>
      </c>
      <c r="D247" t="s">
        <v>529</v>
      </c>
      <c r="E247" s="767">
        <v>8839</v>
      </c>
      <c r="F247" s="767"/>
      <c r="G247" s="767"/>
    </row>
    <row r="248" spans="1:7">
      <c r="C248" s="565" t="s">
        <v>676</v>
      </c>
      <c r="D248" t="s">
        <v>529</v>
      </c>
      <c r="E248" t="s">
        <v>677</v>
      </c>
    </row>
    <row r="249" spans="1:7">
      <c r="C249" t="s">
        <v>678</v>
      </c>
      <c r="D249" t="s">
        <v>529</v>
      </c>
      <c r="E249" s="794">
        <v>53034</v>
      </c>
      <c r="F249" s="794"/>
      <c r="G249" s="794"/>
    </row>
    <row r="251" spans="1:7">
      <c r="B251" s="502">
        <v>2</v>
      </c>
      <c r="C251" t="s">
        <v>679</v>
      </c>
    </row>
    <row r="252" spans="1:7">
      <c r="C252" s="565" t="s">
        <v>680</v>
      </c>
    </row>
    <row r="253" spans="1:7">
      <c r="C253" s="565" t="s">
        <v>672</v>
      </c>
      <c r="D253" t="s">
        <v>529</v>
      </c>
      <c r="E253" t="s">
        <v>681</v>
      </c>
    </row>
    <row r="254" spans="1:7">
      <c r="C254" t="s">
        <v>682</v>
      </c>
      <c r="D254" t="s">
        <v>529</v>
      </c>
      <c r="E254" s="794">
        <v>39776</v>
      </c>
      <c r="F254" s="794"/>
      <c r="G254" s="794"/>
    </row>
    <row r="256" spans="1:7">
      <c r="B256" s="502">
        <v>3</v>
      </c>
      <c r="C256" t="s">
        <v>683</v>
      </c>
    </row>
    <row r="257" spans="3:8">
      <c r="C257" t="s">
        <v>684</v>
      </c>
    </row>
    <row r="258" spans="3:8">
      <c r="C258" s="565" t="s">
        <v>685</v>
      </c>
      <c r="D258" t="s">
        <v>529</v>
      </c>
      <c r="E258" t="s">
        <v>686</v>
      </c>
    </row>
    <row r="259" spans="3:8">
      <c r="C259" s="565" t="s">
        <v>687</v>
      </c>
      <c r="D259" t="s">
        <v>529</v>
      </c>
      <c r="E259" t="s">
        <v>688</v>
      </c>
    </row>
    <row r="260" spans="3:8">
      <c r="D260" t="s">
        <v>529</v>
      </c>
      <c r="E260" t="s">
        <v>689</v>
      </c>
    </row>
    <row r="261" spans="3:8">
      <c r="D261" t="s">
        <v>529</v>
      </c>
      <c r="E261" s="767">
        <v>122325</v>
      </c>
      <c r="F261" s="767"/>
      <c r="G261" s="767"/>
    </row>
    <row r="262" spans="3:8">
      <c r="C262" s="565" t="s">
        <v>690</v>
      </c>
      <c r="D262" t="s">
        <v>529</v>
      </c>
      <c r="E262" t="s">
        <v>686</v>
      </c>
    </row>
    <row r="263" spans="3:8">
      <c r="C263" s="565" t="s">
        <v>687</v>
      </c>
      <c r="D263" t="s">
        <v>529</v>
      </c>
      <c r="E263" t="s">
        <v>688</v>
      </c>
    </row>
    <row r="264" spans="3:8">
      <c r="C264" s="565" t="s">
        <v>691</v>
      </c>
      <c r="D264" t="s">
        <v>529</v>
      </c>
      <c r="E264" t="s">
        <v>692</v>
      </c>
    </row>
    <row r="265" spans="3:8">
      <c r="D265" t="s">
        <v>529</v>
      </c>
      <c r="E265" s="767">
        <v>183486</v>
      </c>
      <c r="F265" s="767"/>
      <c r="G265" s="767"/>
    </row>
    <row r="266" spans="3:8">
      <c r="C266" s="565" t="s">
        <v>693</v>
      </c>
    </row>
    <row r="267" spans="3:8">
      <c r="C267" t="s">
        <v>694</v>
      </c>
      <c r="D267" t="s">
        <v>529</v>
      </c>
      <c r="E267" s="759">
        <v>750000</v>
      </c>
      <c r="F267" s="759"/>
      <c r="G267" s="759"/>
    </row>
    <row r="268" spans="3:8">
      <c r="C268" t="s">
        <v>695</v>
      </c>
    </row>
    <row r="269" spans="3:8">
      <c r="C269" s="565" t="s">
        <v>696</v>
      </c>
      <c r="D269" t="s">
        <v>529</v>
      </c>
      <c r="E269" s="767">
        <v>364689</v>
      </c>
      <c r="F269" s="767"/>
      <c r="G269" s="767"/>
    </row>
    <row r="270" spans="3:8">
      <c r="C270" t="s">
        <v>697</v>
      </c>
    </row>
    <row r="271" spans="3:8" ht="15.75" thickBot="1">
      <c r="D271" s="512"/>
      <c r="E271" s="512"/>
      <c r="F271" s="512"/>
      <c r="G271" s="512"/>
      <c r="H271" s="512"/>
    </row>
    <row r="272" spans="3:8">
      <c r="C272" s="504" t="s">
        <v>39</v>
      </c>
      <c r="D272" t="s">
        <v>529</v>
      </c>
      <c r="E272" s="794">
        <f>E261+E265+E267+E269</f>
        <v>1420500</v>
      </c>
      <c r="F272" s="794"/>
      <c r="G272" s="794"/>
    </row>
    <row r="276" spans="1:8" ht="18.75">
      <c r="A276" s="755" t="s">
        <v>502</v>
      </c>
      <c r="B276" s="755"/>
      <c r="C276" s="755"/>
      <c r="D276" s="755"/>
      <c r="E276" s="755"/>
      <c r="F276" s="755"/>
      <c r="G276" s="755"/>
      <c r="H276" s="755"/>
    </row>
    <row r="277" spans="1:8" ht="15.75">
      <c r="A277" s="756" t="s">
        <v>698</v>
      </c>
      <c r="B277" s="756"/>
      <c r="C277" s="756"/>
      <c r="D277" s="756"/>
      <c r="E277" s="756"/>
      <c r="F277" s="756"/>
      <c r="G277" s="756"/>
      <c r="H277" s="756"/>
    </row>
    <row r="278" spans="1:8" ht="15.75">
      <c r="A278" s="756" t="s">
        <v>574</v>
      </c>
      <c r="B278" s="756"/>
      <c r="C278" s="756"/>
      <c r="D278" s="756"/>
      <c r="E278" s="756"/>
      <c r="F278" s="756"/>
      <c r="G278" s="756"/>
      <c r="H278" s="756"/>
    </row>
    <row r="280" spans="1:8">
      <c r="B280" s="568" t="s">
        <v>699</v>
      </c>
      <c r="C280" t="s">
        <v>700</v>
      </c>
    </row>
    <row r="281" spans="1:8">
      <c r="C281" t="s">
        <v>701</v>
      </c>
    </row>
    <row r="282" spans="1:8">
      <c r="C282" s="565" t="s">
        <v>702</v>
      </c>
      <c r="D282" t="s">
        <v>529</v>
      </c>
      <c r="E282" t="s">
        <v>703</v>
      </c>
    </row>
    <row r="283" spans="1:8">
      <c r="D283" t="s">
        <v>529</v>
      </c>
      <c r="E283" s="767">
        <v>12502000</v>
      </c>
      <c r="F283" s="767"/>
      <c r="G283" s="767"/>
    </row>
    <row r="284" spans="1:8">
      <c r="C284" s="565" t="s">
        <v>704</v>
      </c>
      <c r="D284" t="s">
        <v>529</v>
      </c>
      <c r="E284" t="s">
        <v>705</v>
      </c>
    </row>
    <row r="285" spans="1:8">
      <c r="D285" t="s">
        <v>529</v>
      </c>
      <c r="E285" s="767">
        <v>9128000</v>
      </c>
      <c r="F285" s="767"/>
      <c r="G285" s="767"/>
    </row>
    <row r="286" spans="1:8">
      <c r="C286" s="565" t="s">
        <v>706</v>
      </c>
      <c r="D286" t="s">
        <v>529</v>
      </c>
      <c r="E286" t="s">
        <v>707</v>
      </c>
    </row>
    <row r="287" spans="1:8">
      <c r="D287" t="s">
        <v>529</v>
      </c>
      <c r="E287" s="767">
        <v>8114800</v>
      </c>
      <c r="F287" s="767"/>
      <c r="G287" s="767"/>
    </row>
    <row r="288" spans="1:8">
      <c r="C288" s="565" t="s">
        <v>708</v>
      </c>
      <c r="D288" t="s">
        <v>529</v>
      </c>
      <c r="E288" t="s">
        <v>709</v>
      </c>
    </row>
    <row r="289" spans="3:10">
      <c r="D289" t="s">
        <v>529</v>
      </c>
      <c r="E289" s="767">
        <v>2947000</v>
      </c>
      <c r="F289" s="767"/>
      <c r="G289" s="767"/>
    </row>
    <row r="290" spans="3:10">
      <c r="C290" s="565" t="s">
        <v>710</v>
      </c>
      <c r="D290" t="s">
        <v>529</v>
      </c>
      <c r="E290" t="s">
        <v>711</v>
      </c>
    </row>
    <row r="291" spans="3:10">
      <c r="D291" t="s">
        <v>529</v>
      </c>
      <c r="E291" s="767">
        <v>1497000</v>
      </c>
      <c r="F291" s="767"/>
      <c r="G291" s="767"/>
    </row>
    <row r="292" spans="3:10">
      <c r="C292" s="565" t="s">
        <v>712</v>
      </c>
      <c r="D292" t="s">
        <v>529</v>
      </c>
      <c r="E292" t="s">
        <v>713</v>
      </c>
    </row>
    <row r="293" spans="3:10">
      <c r="D293" t="s">
        <v>529</v>
      </c>
      <c r="E293" s="767">
        <v>2129400</v>
      </c>
      <c r="F293" s="767"/>
      <c r="G293" s="767"/>
    </row>
    <row r="294" spans="3:10">
      <c r="C294" s="565" t="s">
        <v>714</v>
      </c>
      <c r="D294" t="s">
        <v>529</v>
      </c>
      <c r="E294" t="s">
        <v>715</v>
      </c>
      <c r="J294">
        <f>2.4*182201.78</f>
        <v>437284.272</v>
      </c>
    </row>
    <row r="295" spans="3:10">
      <c r="D295" t="s">
        <v>529</v>
      </c>
      <c r="E295" s="767">
        <v>2800000</v>
      </c>
      <c r="F295" s="767"/>
      <c r="G295" s="767"/>
    </row>
    <row r="296" spans="3:10">
      <c r="C296" s="565" t="s">
        <v>716</v>
      </c>
      <c r="D296" t="s">
        <v>529</v>
      </c>
      <c r="E296" t="s">
        <v>717</v>
      </c>
    </row>
    <row r="297" spans="3:10">
      <c r="D297" t="s">
        <v>529</v>
      </c>
      <c r="E297" s="767">
        <v>6900000</v>
      </c>
      <c r="F297" s="767"/>
      <c r="G297" s="767"/>
      <c r="J297">
        <f>0.29*455805.37</f>
        <v>132183.55729999999</v>
      </c>
    </row>
    <row r="298" spans="3:10">
      <c r="C298" s="565" t="s">
        <v>718</v>
      </c>
      <c r="D298" t="s">
        <v>529</v>
      </c>
      <c r="E298" t="s">
        <v>719</v>
      </c>
    </row>
    <row r="299" spans="3:10">
      <c r="D299" t="s">
        <v>529</v>
      </c>
      <c r="E299" s="767">
        <v>500000</v>
      </c>
      <c r="F299" s="767"/>
      <c r="G299" s="767"/>
    </row>
    <row r="300" spans="3:10">
      <c r="C300" s="565" t="s">
        <v>720</v>
      </c>
      <c r="D300" t="s">
        <v>529</v>
      </c>
      <c r="E300" t="s">
        <v>721</v>
      </c>
    </row>
    <row r="301" spans="3:10">
      <c r="D301" t="s">
        <v>529</v>
      </c>
      <c r="E301" s="767">
        <v>1900000</v>
      </c>
      <c r="F301" s="767"/>
      <c r="G301" s="767"/>
    </row>
    <row r="302" spans="3:10">
      <c r="C302" s="565" t="s">
        <v>722</v>
      </c>
      <c r="E302" s="767"/>
      <c r="F302" s="767"/>
      <c r="G302" s="767"/>
    </row>
    <row r="303" spans="3:10">
      <c r="C303" t="s">
        <v>723</v>
      </c>
      <c r="D303" t="s">
        <v>529</v>
      </c>
      <c r="E303" s="767">
        <v>5000000</v>
      </c>
      <c r="F303" s="767"/>
      <c r="G303" s="767"/>
    </row>
    <row r="304" spans="3:10">
      <c r="C304" s="565" t="s">
        <v>724</v>
      </c>
      <c r="E304" s="515"/>
      <c r="F304" s="515"/>
      <c r="G304" s="515"/>
    </row>
    <row r="305" spans="1:9">
      <c r="C305" t="s">
        <v>723</v>
      </c>
      <c r="D305" t="s">
        <v>529</v>
      </c>
      <c r="E305" s="767">
        <v>4500000</v>
      </c>
      <c r="F305" s="767"/>
      <c r="G305" s="767"/>
    </row>
    <row r="306" spans="1:9">
      <c r="C306" s="565" t="s">
        <v>725</v>
      </c>
      <c r="E306" s="515"/>
      <c r="F306" s="515"/>
      <c r="G306" s="515"/>
    </row>
    <row r="307" spans="1:9">
      <c r="C307" t="s">
        <v>726</v>
      </c>
      <c r="D307" t="s">
        <v>529</v>
      </c>
      <c r="E307" s="515" t="s">
        <v>727</v>
      </c>
      <c r="F307" s="515"/>
      <c r="G307" s="515"/>
    </row>
    <row r="308" spans="1:9" ht="15.75" thickBot="1">
      <c r="D308" s="512" t="s">
        <v>529</v>
      </c>
      <c r="E308" s="793">
        <v>5500000</v>
      </c>
      <c r="F308" s="793"/>
      <c r="G308" s="793"/>
    </row>
    <row r="309" spans="1:9">
      <c r="D309" t="s">
        <v>529</v>
      </c>
      <c r="E309" s="794">
        <f>E283+E285+E287+E289+E291+E293+E295+E297+E299+E301+E303+E305+E308</f>
        <v>63418200</v>
      </c>
      <c r="F309" s="794"/>
      <c r="G309" s="794"/>
    </row>
    <row r="311" spans="1:9">
      <c r="B311" s="568" t="s">
        <v>728</v>
      </c>
      <c r="C311" t="s">
        <v>729</v>
      </c>
      <c r="D311" t="s">
        <v>529</v>
      </c>
      <c r="E311" s="794">
        <v>3130000</v>
      </c>
      <c r="F311" s="794"/>
      <c r="G311" s="794"/>
    </row>
    <row r="312" spans="1:9">
      <c r="C312" t="s">
        <v>730</v>
      </c>
    </row>
    <row r="314" spans="1:9">
      <c r="B314" s="568" t="s">
        <v>731</v>
      </c>
      <c r="C314" t="s">
        <v>732</v>
      </c>
      <c r="D314" t="s">
        <v>529</v>
      </c>
      <c r="E314" s="794">
        <v>5000000</v>
      </c>
      <c r="F314" s="794"/>
      <c r="G314" s="794"/>
    </row>
    <row r="315" spans="1:9">
      <c r="C315" t="s">
        <v>733</v>
      </c>
    </row>
    <row r="316" spans="1:9">
      <c r="C316" t="s">
        <v>734</v>
      </c>
    </row>
    <row r="320" spans="1:9" ht="18.75">
      <c r="A320" s="755" t="s">
        <v>502</v>
      </c>
      <c r="B320" s="755"/>
      <c r="C320" s="755"/>
      <c r="D320" s="755"/>
      <c r="E320" s="755"/>
      <c r="F320" s="755"/>
      <c r="G320" s="755"/>
      <c r="H320" s="755"/>
      <c r="I320" s="755"/>
    </row>
    <row r="321" spans="1:9" ht="15.75">
      <c r="A321" s="756" t="s">
        <v>735</v>
      </c>
      <c r="B321" s="756"/>
      <c r="C321" s="756"/>
      <c r="D321" s="756"/>
      <c r="E321" s="756"/>
      <c r="F321" s="756"/>
      <c r="G321" s="756"/>
      <c r="H321" s="756"/>
      <c r="I321" s="756"/>
    </row>
    <row r="322" spans="1:9" ht="15.75">
      <c r="A322" s="756" t="s">
        <v>736</v>
      </c>
      <c r="B322" s="756"/>
      <c r="C322" s="756"/>
      <c r="D322" s="756"/>
      <c r="E322" s="756"/>
      <c r="F322" s="756"/>
      <c r="G322" s="756"/>
      <c r="H322" s="756"/>
      <c r="I322" s="756"/>
    </row>
    <row r="324" spans="1:9">
      <c r="B324" s="502" t="s">
        <v>239</v>
      </c>
      <c r="C324" t="s">
        <v>737</v>
      </c>
    </row>
    <row r="325" spans="1:9">
      <c r="C325" t="s">
        <v>738</v>
      </c>
    </row>
    <row r="326" spans="1:9">
      <c r="C326" s="565" t="s">
        <v>739</v>
      </c>
    </row>
    <row r="327" spans="1:9">
      <c r="C327" t="s">
        <v>740</v>
      </c>
      <c r="D327" t="s">
        <v>529</v>
      </c>
      <c r="E327" s="798">
        <v>500000</v>
      </c>
      <c r="F327" s="798"/>
      <c r="G327" s="798"/>
    </row>
    <row r="328" spans="1:9">
      <c r="C328" s="565" t="s">
        <v>741</v>
      </c>
    </row>
    <row r="329" spans="1:9">
      <c r="C329" t="s">
        <v>742</v>
      </c>
      <c r="D329" t="s">
        <v>529</v>
      </c>
      <c r="E329" s="517" t="s">
        <v>743</v>
      </c>
      <c r="F329" s="517"/>
      <c r="G329" s="517"/>
      <c r="H329" s="518"/>
    </row>
    <row r="330" spans="1:9">
      <c r="C330" s="510" t="s">
        <v>744</v>
      </c>
      <c r="D330" t="s">
        <v>529</v>
      </c>
      <c r="E330" s="796">
        <v>437284.272</v>
      </c>
      <c r="F330" s="796"/>
      <c r="G330" s="796"/>
      <c r="H330" s="796"/>
    </row>
    <row r="331" spans="1:9">
      <c r="C331" t="s">
        <v>745</v>
      </c>
      <c r="E331" s="519"/>
      <c r="F331" s="519"/>
      <c r="G331" s="519"/>
      <c r="H331" s="519"/>
    </row>
    <row r="332" spans="1:9">
      <c r="E332" s="519"/>
      <c r="F332" s="519"/>
      <c r="G332" s="519"/>
      <c r="H332" s="519"/>
    </row>
    <row r="333" spans="1:9">
      <c r="C333" s="565" t="s">
        <v>746</v>
      </c>
      <c r="D333" t="s">
        <v>529</v>
      </c>
      <c r="E333" t="s">
        <v>747</v>
      </c>
    </row>
    <row r="334" spans="1:9">
      <c r="C334" t="s">
        <v>748</v>
      </c>
      <c r="D334" t="s">
        <v>529</v>
      </c>
      <c r="E334" s="796">
        <v>132183.557</v>
      </c>
      <c r="F334" s="796"/>
      <c r="G334" s="796"/>
      <c r="H334" s="796"/>
    </row>
    <row r="335" spans="1:9">
      <c r="C335" t="s">
        <v>749</v>
      </c>
    </row>
    <row r="336" spans="1:9">
      <c r="C336" s="565" t="s">
        <v>750</v>
      </c>
      <c r="E336" s="767"/>
      <c r="F336" s="767"/>
      <c r="G336" s="767"/>
    </row>
    <row r="337" spans="2:8" ht="15.75" thickBot="1">
      <c r="D337" s="512"/>
      <c r="E337" s="516"/>
      <c r="F337" s="516"/>
      <c r="G337" s="516"/>
      <c r="H337" s="512"/>
    </row>
    <row r="338" spans="2:8">
      <c r="C338" t="s">
        <v>751</v>
      </c>
      <c r="D338" t="s">
        <v>529</v>
      </c>
      <c r="E338" s="797">
        <f>E327+E330+E334</f>
        <v>1069467.8289999999</v>
      </c>
      <c r="F338" s="797"/>
      <c r="G338" s="797"/>
      <c r="H338" s="797"/>
    </row>
    <row r="339" spans="2:8">
      <c r="C339" t="s">
        <v>752</v>
      </c>
      <c r="D339" t="s">
        <v>529</v>
      </c>
      <c r="E339" s="797">
        <f>ROUND(E338,-2)</f>
        <v>1069500</v>
      </c>
      <c r="F339" s="797"/>
      <c r="G339" s="797"/>
      <c r="H339" s="797"/>
    </row>
    <row r="340" spans="2:8">
      <c r="E340" s="767"/>
      <c r="F340" s="767"/>
      <c r="G340" s="767"/>
    </row>
    <row r="341" spans="2:8">
      <c r="B341" s="502" t="s">
        <v>416</v>
      </c>
      <c r="C341" t="s">
        <v>753</v>
      </c>
      <c r="E341" s="767"/>
      <c r="F341" s="767"/>
      <c r="G341" s="767"/>
    </row>
    <row r="342" spans="2:8">
      <c r="C342" t="s">
        <v>754</v>
      </c>
      <c r="E342" s="767"/>
      <c r="F342" s="767"/>
      <c r="G342" s="767"/>
    </row>
    <row r="343" spans="2:8">
      <c r="C343" s="565" t="s">
        <v>755</v>
      </c>
      <c r="D343" t="s">
        <v>529</v>
      </c>
      <c r="E343" s="515" t="s">
        <v>756</v>
      </c>
      <c r="F343" s="515"/>
      <c r="G343" s="515"/>
    </row>
    <row r="344" spans="2:8">
      <c r="C344" t="s">
        <v>757</v>
      </c>
      <c r="D344" t="s">
        <v>529</v>
      </c>
      <c r="E344" s="515" t="s">
        <v>758</v>
      </c>
      <c r="F344" s="515"/>
      <c r="G344" s="515"/>
    </row>
    <row r="345" spans="2:8">
      <c r="D345" t="s">
        <v>529</v>
      </c>
      <c r="E345" s="797">
        <v>1087344</v>
      </c>
      <c r="F345" s="797"/>
      <c r="G345" s="797"/>
    </row>
    <row r="346" spans="2:8">
      <c r="C346" s="565" t="s">
        <v>759</v>
      </c>
      <c r="D346" t="s">
        <v>529</v>
      </c>
      <c r="E346" s="515" t="s">
        <v>760</v>
      </c>
      <c r="F346" s="515"/>
      <c r="G346" s="515"/>
    </row>
    <row r="347" spans="2:8">
      <c r="C347" t="s">
        <v>761</v>
      </c>
      <c r="D347" t="s">
        <v>529</v>
      </c>
      <c r="E347" s="515" t="s">
        <v>762</v>
      </c>
      <c r="F347" s="515"/>
      <c r="G347" s="515"/>
    </row>
    <row r="348" spans="2:8">
      <c r="D348" t="s">
        <v>529</v>
      </c>
      <c r="E348" s="797">
        <v>180000</v>
      </c>
      <c r="F348" s="797"/>
      <c r="G348" s="797"/>
    </row>
    <row r="349" spans="2:8">
      <c r="C349" s="565" t="s">
        <v>763</v>
      </c>
      <c r="D349" t="s">
        <v>529</v>
      </c>
      <c r="E349" s="515" t="s">
        <v>764</v>
      </c>
    </row>
    <row r="350" spans="2:8">
      <c r="B350" s="502"/>
      <c r="D350" t="s">
        <v>529</v>
      </c>
      <c r="E350" s="799">
        <v>9815.2000000000007</v>
      </c>
      <c r="F350" s="799"/>
      <c r="G350" s="799"/>
    </row>
    <row r="351" spans="2:8">
      <c r="C351" s="565" t="s">
        <v>765</v>
      </c>
      <c r="D351" t="s">
        <v>529</v>
      </c>
      <c r="E351" s="515" t="s">
        <v>766</v>
      </c>
    </row>
    <row r="352" spans="2:8">
      <c r="C352" t="s">
        <v>767</v>
      </c>
      <c r="D352" t="s">
        <v>529</v>
      </c>
      <c r="E352" s="799">
        <v>119283.2</v>
      </c>
      <c r="F352" s="799"/>
      <c r="G352" s="799"/>
    </row>
    <row r="353" spans="1:9" ht="15.75" thickBot="1">
      <c r="B353" s="502"/>
      <c r="D353" s="512"/>
      <c r="E353" s="795"/>
      <c r="F353" s="795"/>
      <c r="G353" s="795"/>
      <c r="H353" s="512"/>
    </row>
    <row r="354" spans="1:9">
      <c r="C354" t="s">
        <v>751</v>
      </c>
      <c r="D354" t="s">
        <v>529</v>
      </c>
      <c r="E354" s="799">
        <f>E345+E348+E350+E352</f>
        <v>1396442.4</v>
      </c>
      <c r="F354" s="799"/>
      <c r="G354" s="799"/>
      <c r="H354" s="799"/>
    </row>
    <row r="355" spans="1:9">
      <c r="C355" t="s">
        <v>752</v>
      </c>
      <c r="D355" t="s">
        <v>529</v>
      </c>
      <c r="E355" s="797">
        <f>ROUND(E354,-2)</f>
        <v>1396400</v>
      </c>
      <c r="F355" s="797"/>
      <c r="G355" s="797"/>
      <c r="H355" s="797"/>
    </row>
    <row r="359" spans="1:9" ht="18.75">
      <c r="A359" s="755" t="s">
        <v>502</v>
      </c>
      <c r="B359" s="755"/>
      <c r="C359" s="755"/>
      <c r="D359" s="755"/>
      <c r="E359" s="755"/>
      <c r="F359" s="755"/>
      <c r="G359" s="755"/>
      <c r="H359" s="755"/>
      <c r="I359" s="755"/>
    </row>
    <row r="360" spans="1:9" ht="15.75">
      <c r="A360" s="756" t="s">
        <v>735</v>
      </c>
      <c r="B360" s="756"/>
      <c r="C360" s="756"/>
      <c r="D360" s="756"/>
      <c r="E360" s="756"/>
      <c r="F360" s="756"/>
      <c r="G360" s="756"/>
      <c r="H360" s="756"/>
      <c r="I360" s="756"/>
    </row>
    <row r="361" spans="1:9" ht="15.75">
      <c r="A361" s="756" t="s">
        <v>574</v>
      </c>
      <c r="B361" s="756"/>
      <c r="C361" s="756"/>
      <c r="D361" s="756"/>
      <c r="E361" s="756"/>
      <c r="F361" s="756"/>
      <c r="G361" s="756"/>
      <c r="H361" s="756"/>
      <c r="I361" s="756"/>
    </row>
    <row r="363" spans="1:9">
      <c r="B363" s="502" t="s">
        <v>239</v>
      </c>
      <c r="C363" t="s">
        <v>737</v>
      </c>
    </row>
    <row r="364" spans="1:9">
      <c r="C364" t="s">
        <v>738</v>
      </c>
    </row>
    <row r="365" spans="1:9">
      <c r="C365" s="565" t="s">
        <v>739</v>
      </c>
    </row>
    <row r="366" spans="1:9">
      <c r="C366" t="s">
        <v>740</v>
      </c>
      <c r="D366" t="s">
        <v>529</v>
      </c>
      <c r="E366" s="798">
        <v>500000</v>
      </c>
      <c r="F366" s="798"/>
      <c r="G366" s="798"/>
    </row>
    <row r="367" spans="1:9">
      <c r="C367" s="565" t="s">
        <v>741</v>
      </c>
    </row>
    <row r="368" spans="1:9">
      <c r="C368" t="s">
        <v>742</v>
      </c>
      <c r="D368" t="s">
        <v>529</v>
      </c>
      <c r="E368" s="517" t="s">
        <v>743</v>
      </c>
      <c r="F368" s="517"/>
      <c r="G368" s="517"/>
      <c r="H368" s="518"/>
    </row>
    <row r="369" spans="2:8">
      <c r="C369" s="510" t="s">
        <v>744</v>
      </c>
      <c r="D369" t="s">
        <v>529</v>
      </c>
      <c r="E369" s="796">
        <v>437284.272</v>
      </c>
      <c r="F369" s="796"/>
      <c r="G369" s="796"/>
      <c r="H369" s="796"/>
    </row>
    <row r="370" spans="2:8">
      <c r="C370" t="s">
        <v>745</v>
      </c>
      <c r="E370" s="519"/>
      <c r="F370" s="519"/>
      <c r="G370" s="519"/>
      <c r="H370" s="519"/>
    </row>
    <row r="371" spans="2:8">
      <c r="E371" s="519"/>
      <c r="F371" s="519"/>
      <c r="G371" s="519"/>
      <c r="H371" s="519"/>
    </row>
    <row r="372" spans="2:8">
      <c r="C372" s="565" t="s">
        <v>746</v>
      </c>
      <c r="D372" t="s">
        <v>529</v>
      </c>
      <c r="E372" t="s">
        <v>747</v>
      </c>
    </row>
    <row r="373" spans="2:8">
      <c r="C373" t="s">
        <v>748</v>
      </c>
      <c r="D373" t="s">
        <v>529</v>
      </c>
      <c r="E373" s="796">
        <v>132183.557</v>
      </c>
      <c r="F373" s="796"/>
      <c r="G373" s="796"/>
      <c r="H373" s="796"/>
    </row>
    <row r="374" spans="2:8">
      <c r="C374" t="s">
        <v>749</v>
      </c>
    </row>
    <row r="375" spans="2:8">
      <c r="C375" s="565" t="s">
        <v>750</v>
      </c>
      <c r="E375" s="767"/>
      <c r="F375" s="767"/>
      <c r="G375" s="767"/>
    </row>
    <row r="376" spans="2:8" ht="15.75" thickBot="1">
      <c r="D376" s="512"/>
      <c r="E376" s="516"/>
      <c r="F376" s="516"/>
      <c r="G376" s="516"/>
      <c r="H376" s="512"/>
    </row>
    <row r="377" spans="2:8">
      <c r="C377" t="s">
        <v>751</v>
      </c>
      <c r="D377" t="s">
        <v>529</v>
      </c>
      <c r="E377" s="797">
        <f>E366+E369+E373</f>
        <v>1069467.8289999999</v>
      </c>
      <c r="F377" s="797"/>
      <c r="G377" s="797"/>
      <c r="H377" s="797"/>
    </row>
    <row r="378" spans="2:8">
      <c r="C378" t="s">
        <v>752</v>
      </c>
      <c r="D378" t="s">
        <v>529</v>
      </c>
      <c r="E378" s="797">
        <f>ROUND(E377,-2)</f>
        <v>1069500</v>
      </c>
      <c r="F378" s="797"/>
      <c r="G378" s="797"/>
      <c r="H378" s="797"/>
    </row>
    <row r="379" spans="2:8">
      <c r="E379" s="767"/>
      <c r="F379" s="767"/>
      <c r="G379" s="767"/>
    </row>
    <row r="380" spans="2:8">
      <c r="B380" s="502" t="s">
        <v>416</v>
      </c>
      <c r="C380" t="s">
        <v>753</v>
      </c>
      <c r="E380" s="767"/>
      <c r="F380" s="767"/>
      <c r="G380" s="767"/>
    </row>
    <row r="381" spans="2:8">
      <c r="C381" t="s">
        <v>754</v>
      </c>
      <c r="E381" s="767"/>
      <c r="F381" s="767"/>
      <c r="G381" s="767"/>
    </row>
    <row r="382" spans="2:8">
      <c r="C382" s="565" t="s">
        <v>755</v>
      </c>
      <c r="D382" t="s">
        <v>529</v>
      </c>
      <c r="E382" s="515" t="s">
        <v>756</v>
      </c>
      <c r="F382" s="515"/>
      <c r="G382" s="515"/>
    </row>
    <row r="383" spans="2:8">
      <c r="C383" t="s">
        <v>757</v>
      </c>
      <c r="D383" t="s">
        <v>529</v>
      </c>
      <c r="E383" s="515" t="s">
        <v>758</v>
      </c>
      <c r="F383" s="515"/>
      <c r="G383" s="515"/>
    </row>
    <row r="384" spans="2:8">
      <c r="D384" t="s">
        <v>529</v>
      </c>
      <c r="E384" s="797">
        <v>1087344</v>
      </c>
      <c r="F384" s="797"/>
      <c r="G384" s="797"/>
    </row>
    <row r="385" spans="1:8">
      <c r="C385" s="565" t="s">
        <v>759</v>
      </c>
      <c r="D385" t="s">
        <v>529</v>
      </c>
      <c r="E385" s="515" t="s">
        <v>760</v>
      </c>
      <c r="F385" s="515"/>
      <c r="G385" s="515"/>
    </row>
    <row r="386" spans="1:8">
      <c r="C386" t="s">
        <v>761</v>
      </c>
      <c r="D386" t="s">
        <v>529</v>
      </c>
      <c r="E386" s="515" t="s">
        <v>762</v>
      </c>
      <c r="F386" s="515"/>
      <c r="G386" s="515"/>
    </row>
    <row r="387" spans="1:8">
      <c r="D387" t="s">
        <v>529</v>
      </c>
      <c r="E387" s="797">
        <v>180000</v>
      </c>
      <c r="F387" s="797"/>
      <c r="G387" s="797"/>
    </row>
    <row r="388" spans="1:8">
      <c r="C388" s="565" t="s">
        <v>763</v>
      </c>
      <c r="D388" t="s">
        <v>529</v>
      </c>
      <c r="E388" s="515" t="s">
        <v>764</v>
      </c>
    </row>
    <row r="389" spans="1:8">
      <c r="B389" s="502"/>
      <c r="D389" t="s">
        <v>529</v>
      </c>
      <c r="E389" s="799">
        <v>9815.2000000000007</v>
      </c>
      <c r="F389" s="799"/>
      <c r="G389" s="799"/>
    </row>
    <row r="390" spans="1:8">
      <c r="C390" s="565" t="s">
        <v>765</v>
      </c>
      <c r="D390" t="s">
        <v>529</v>
      </c>
      <c r="E390" s="515" t="s">
        <v>766</v>
      </c>
    </row>
    <row r="391" spans="1:8">
      <c r="C391" t="s">
        <v>767</v>
      </c>
      <c r="D391" t="s">
        <v>529</v>
      </c>
      <c r="E391" s="799">
        <v>119283.2</v>
      </c>
      <c r="F391" s="799"/>
      <c r="G391" s="799"/>
    </row>
    <row r="392" spans="1:8" ht="15.75" thickBot="1">
      <c r="B392" s="502"/>
      <c r="D392" s="512"/>
      <c r="E392" s="795"/>
      <c r="F392" s="795"/>
      <c r="G392" s="795"/>
      <c r="H392" s="512"/>
    </row>
    <row r="393" spans="1:8">
      <c r="C393" t="s">
        <v>751</v>
      </c>
      <c r="D393" t="s">
        <v>529</v>
      </c>
      <c r="E393" s="799">
        <f>E384+E387+E389+E391</f>
        <v>1396442.4</v>
      </c>
      <c r="F393" s="799"/>
      <c r="G393" s="799"/>
      <c r="H393" s="799"/>
    </row>
    <row r="394" spans="1:8">
      <c r="C394" t="s">
        <v>752</v>
      </c>
      <c r="D394" t="s">
        <v>529</v>
      </c>
      <c r="E394" s="797">
        <f>ROUND(E393,-2)</f>
        <v>1396400</v>
      </c>
      <c r="F394" s="797"/>
      <c r="G394" s="797"/>
      <c r="H394" s="797"/>
    </row>
    <row r="398" spans="1:8" ht="18.75">
      <c r="A398" s="755" t="s">
        <v>502</v>
      </c>
      <c r="B398" s="755"/>
      <c r="C398" s="755"/>
      <c r="D398" s="755"/>
      <c r="E398" s="755"/>
      <c r="F398" s="755"/>
      <c r="G398" s="755"/>
      <c r="H398" s="755"/>
    </row>
    <row r="399" spans="1:8" ht="15.75">
      <c r="A399" s="756" t="s">
        <v>698</v>
      </c>
      <c r="B399" s="756"/>
      <c r="C399" s="756"/>
      <c r="D399" s="756"/>
      <c r="E399" s="756"/>
      <c r="F399" s="756"/>
      <c r="G399" s="756"/>
      <c r="H399" s="756"/>
    </row>
    <row r="400" spans="1:8" ht="15.75">
      <c r="A400" s="756" t="s">
        <v>768</v>
      </c>
      <c r="B400" s="756"/>
      <c r="C400" s="756"/>
      <c r="D400" s="756"/>
      <c r="E400" s="756"/>
      <c r="F400" s="756"/>
      <c r="G400" s="756"/>
      <c r="H400" s="756"/>
    </row>
    <row r="402" spans="2:7">
      <c r="B402" s="568" t="s">
        <v>699</v>
      </c>
      <c r="C402" t="s">
        <v>700</v>
      </c>
    </row>
    <row r="403" spans="2:7">
      <c r="C403" t="s">
        <v>769</v>
      </c>
    </row>
    <row r="404" spans="2:7">
      <c r="C404" s="565" t="s">
        <v>702</v>
      </c>
      <c r="D404" t="s">
        <v>529</v>
      </c>
      <c r="E404" t="s">
        <v>703</v>
      </c>
    </row>
    <row r="405" spans="2:7">
      <c r="D405" t="s">
        <v>529</v>
      </c>
      <c r="E405" s="767">
        <v>12502000</v>
      </c>
      <c r="F405" s="767"/>
      <c r="G405" s="767"/>
    </row>
    <row r="406" spans="2:7">
      <c r="C406" s="565" t="s">
        <v>704</v>
      </c>
      <c r="D406" t="s">
        <v>529</v>
      </c>
      <c r="E406" t="s">
        <v>705</v>
      </c>
    </row>
    <row r="407" spans="2:7">
      <c r="D407" t="s">
        <v>529</v>
      </c>
      <c r="E407" s="767">
        <v>9128000</v>
      </c>
      <c r="F407" s="767"/>
      <c r="G407" s="767"/>
    </row>
    <row r="408" spans="2:7">
      <c r="C408" s="565" t="s">
        <v>706</v>
      </c>
      <c r="D408" t="s">
        <v>529</v>
      </c>
      <c r="E408" t="s">
        <v>707</v>
      </c>
    </row>
    <row r="409" spans="2:7">
      <c r="D409" t="s">
        <v>529</v>
      </c>
      <c r="E409" s="767">
        <v>8114800</v>
      </c>
      <c r="F409" s="767"/>
      <c r="G409" s="767"/>
    </row>
    <row r="410" spans="2:7">
      <c r="C410" s="565" t="s">
        <v>708</v>
      </c>
      <c r="D410" t="s">
        <v>529</v>
      </c>
      <c r="E410" t="s">
        <v>709</v>
      </c>
    </row>
    <row r="411" spans="2:7">
      <c r="D411" t="s">
        <v>529</v>
      </c>
      <c r="E411" s="767">
        <v>2947000</v>
      </c>
      <c r="F411" s="767"/>
      <c r="G411" s="767"/>
    </row>
    <row r="412" spans="2:7">
      <c r="C412" s="565" t="s">
        <v>710</v>
      </c>
      <c r="D412" t="s">
        <v>529</v>
      </c>
      <c r="E412" t="s">
        <v>711</v>
      </c>
    </row>
    <row r="413" spans="2:7">
      <c r="D413" t="s">
        <v>529</v>
      </c>
      <c r="E413" s="767">
        <v>1497000</v>
      </c>
      <c r="F413" s="767"/>
      <c r="G413" s="767"/>
    </row>
    <row r="414" spans="2:7">
      <c r="C414" s="565" t="s">
        <v>712</v>
      </c>
      <c r="D414" t="s">
        <v>529</v>
      </c>
      <c r="E414" t="s">
        <v>713</v>
      </c>
    </row>
    <row r="415" spans="2:7">
      <c r="D415" t="s">
        <v>529</v>
      </c>
      <c r="E415" s="767">
        <v>2129400</v>
      </c>
      <c r="F415" s="767"/>
      <c r="G415" s="767"/>
    </row>
    <row r="416" spans="2:7">
      <c r="C416" s="565" t="s">
        <v>714</v>
      </c>
      <c r="D416" t="s">
        <v>529</v>
      </c>
      <c r="E416" t="s">
        <v>715</v>
      </c>
    </row>
    <row r="417" spans="3:7">
      <c r="D417" t="s">
        <v>529</v>
      </c>
      <c r="E417" s="767">
        <v>2800000</v>
      </c>
      <c r="F417" s="767"/>
      <c r="G417" s="767"/>
    </row>
    <row r="418" spans="3:7">
      <c r="C418" s="565" t="s">
        <v>716</v>
      </c>
      <c r="D418" t="s">
        <v>529</v>
      </c>
      <c r="E418" t="s">
        <v>717</v>
      </c>
    </row>
    <row r="419" spans="3:7">
      <c r="D419" t="s">
        <v>529</v>
      </c>
      <c r="E419" s="767">
        <v>6900000</v>
      </c>
      <c r="F419" s="767"/>
      <c r="G419" s="767"/>
    </row>
    <row r="420" spans="3:7">
      <c r="C420" s="565" t="s">
        <v>718</v>
      </c>
      <c r="D420" t="s">
        <v>529</v>
      </c>
      <c r="E420" t="s">
        <v>719</v>
      </c>
    </row>
    <row r="421" spans="3:7">
      <c r="D421" t="s">
        <v>529</v>
      </c>
      <c r="E421" s="767">
        <v>500000</v>
      </c>
      <c r="F421" s="767"/>
      <c r="G421" s="767"/>
    </row>
    <row r="422" spans="3:7">
      <c r="C422" s="565" t="s">
        <v>720</v>
      </c>
      <c r="D422" t="s">
        <v>529</v>
      </c>
      <c r="E422" t="s">
        <v>721</v>
      </c>
    </row>
    <row r="423" spans="3:7">
      <c r="D423" t="s">
        <v>529</v>
      </c>
      <c r="E423" s="767">
        <v>1900000</v>
      </c>
      <c r="F423" s="767"/>
      <c r="G423" s="767"/>
    </row>
    <row r="424" spans="3:7">
      <c r="C424" s="565" t="s">
        <v>722</v>
      </c>
      <c r="E424" s="767"/>
      <c r="F424" s="767"/>
      <c r="G424" s="767"/>
    </row>
    <row r="425" spans="3:7">
      <c r="C425" t="s">
        <v>723</v>
      </c>
      <c r="D425" t="s">
        <v>529</v>
      </c>
      <c r="E425" s="767">
        <v>5000000</v>
      </c>
      <c r="F425" s="767"/>
      <c r="G425" s="767"/>
    </row>
    <row r="426" spans="3:7">
      <c r="C426" s="565" t="s">
        <v>724</v>
      </c>
      <c r="E426" s="515"/>
      <c r="F426" s="515"/>
      <c r="G426" s="515"/>
    </row>
    <row r="427" spans="3:7">
      <c r="C427" t="s">
        <v>723</v>
      </c>
      <c r="D427" t="s">
        <v>529</v>
      </c>
      <c r="E427" s="767">
        <v>4500000</v>
      </c>
      <c r="F427" s="767"/>
      <c r="G427" s="767"/>
    </row>
    <row r="428" spans="3:7">
      <c r="C428" s="565" t="s">
        <v>725</v>
      </c>
      <c r="E428" s="515"/>
      <c r="F428" s="515"/>
      <c r="G428" s="515"/>
    </row>
    <row r="429" spans="3:7">
      <c r="C429" t="s">
        <v>726</v>
      </c>
      <c r="D429" t="s">
        <v>529</v>
      </c>
      <c r="E429" s="515" t="s">
        <v>727</v>
      </c>
      <c r="F429" s="515"/>
      <c r="G429" s="515"/>
    </row>
    <row r="430" spans="3:7" ht="15.75" thickBot="1">
      <c r="D430" s="512" t="s">
        <v>529</v>
      </c>
      <c r="E430" s="793">
        <v>5500000</v>
      </c>
      <c r="F430" s="793"/>
      <c r="G430" s="793"/>
    </row>
    <row r="431" spans="3:7">
      <c r="D431" t="s">
        <v>529</v>
      </c>
      <c r="E431" s="794">
        <f>E405+E407+E409+E411+E413+E415+E417+E419+E421+E423+E425+E427+E430</f>
        <v>63418200</v>
      </c>
      <c r="F431" s="794"/>
      <c r="G431" s="794"/>
    </row>
    <row r="433" spans="1:8">
      <c r="B433" s="568" t="s">
        <v>728</v>
      </c>
      <c r="C433" t="s">
        <v>729</v>
      </c>
      <c r="D433" t="s">
        <v>529</v>
      </c>
      <c r="E433" s="794">
        <v>3130000</v>
      </c>
      <c r="F433" s="794"/>
      <c r="G433" s="794"/>
    </row>
    <row r="434" spans="1:8">
      <c r="C434" t="s">
        <v>730</v>
      </c>
    </row>
    <row r="436" spans="1:8">
      <c r="B436" s="568" t="s">
        <v>731</v>
      </c>
      <c r="C436" t="s">
        <v>732</v>
      </c>
      <c r="D436" t="s">
        <v>529</v>
      </c>
      <c r="E436" s="794">
        <v>5000000</v>
      </c>
      <c r="F436" s="794"/>
      <c r="G436" s="794"/>
    </row>
    <row r="437" spans="1:8">
      <c r="C437" t="s">
        <v>733</v>
      </c>
    </row>
    <row r="438" spans="1:8">
      <c r="C438" t="s">
        <v>734</v>
      </c>
    </row>
    <row r="443" spans="1:8" ht="18.75">
      <c r="A443" s="755" t="s">
        <v>502</v>
      </c>
      <c r="B443" s="755"/>
      <c r="C443" s="755"/>
      <c r="D443" s="755"/>
      <c r="E443" s="755"/>
      <c r="F443" s="755"/>
      <c r="G443" s="755"/>
      <c r="H443" s="755"/>
    </row>
    <row r="444" spans="1:8" ht="15.75">
      <c r="A444" s="775" t="s">
        <v>855</v>
      </c>
      <c r="B444" s="756"/>
      <c r="C444" s="756"/>
      <c r="D444" s="756"/>
      <c r="E444" s="756"/>
      <c r="F444" s="756"/>
      <c r="G444" s="756"/>
      <c r="H444" s="756"/>
    </row>
    <row r="445" spans="1:8" ht="15.75">
      <c r="A445" s="775" t="s">
        <v>856</v>
      </c>
      <c r="B445" s="756"/>
      <c r="C445" s="756"/>
      <c r="D445" s="756"/>
      <c r="E445" s="756"/>
      <c r="F445" s="756"/>
      <c r="G445" s="756"/>
      <c r="H445" s="756"/>
    </row>
    <row r="447" spans="1:8">
      <c r="B447" s="568"/>
    </row>
    <row r="449" spans="3:7">
      <c r="C449" s="572" t="s">
        <v>860</v>
      </c>
      <c r="D449" t="s">
        <v>529</v>
      </c>
      <c r="E449" s="762">
        <v>1445499</v>
      </c>
      <c r="F449" s="762"/>
    </row>
    <row r="450" spans="3:7">
      <c r="C450" s="573" t="s">
        <v>858</v>
      </c>
      <c r="E450" s="767"/>
      <c r="F450" s="767"/>
      <c r="G450" s="767"/>
    </row>
    <row r="451" spans="3:7">
      <c r="C451" s="573" t="s">
        <v>859</v>
      </c>
      <c r="E451" s="515"/>
      <c r="F451" s="515"/>
      <c r="G451" s="515"/>
    </row>
    <row r="452" spans="3:7" ht="15.75" thickBot="1">
      <c r="C452" s="572" t="s">
        <v>857</v>
      </c>
      <c r="D452" s="505" t="s">
        <v>529</v>
      </c>
      <c r="E452" s="778">
        <v>4200000</v>
      </c>
      <c r="F452" s="778"/>
      <c r="G452" s="505"/>
    </row>
    <row r="453" spans="3:7">
      <c r="D453" t="s">
        <v>529</v>
      </c>
      <c r="E453" s="777">
        <v>5645000</v>
      </c>
      <c r="F453" s="777"/>
      <c r="G453" s="777"/>
    </row>
    <row r="454" spans="3:7">
      <c r="C454" s="565"/>
    </row>
    <row r="455" spans="3:7">
      <c r="E455" s="767"/>
      <c r="F455" s="767"/>
      <c r="G455" s="767"/>
    </row>
    <row r="456" spans="3:7">
      <c r="C456" s="572" t="s">
        <v>861</v>
      </c>
      <c r="D456" t="s">
        <v>529</v>
      </c>
      <c r="E456" s="771">
        <v>443812.5</v>
      </c>
      <c r="F456" s="771"/>
    </row>
    <row r="457" spans="3:7">
      <c r="E457" s="767"/>
      <c r="F457" s="767"/>
      <c r="G457" s="767"/>
    </row>
    <row r="458" spans="3:7">
      <c r="C458" s="572" t="s">
        <v>862</v>
      </c>
      <c r="D458" t="s">
        <v>529</v>
      </c>
      <c r="E458" s="759">
        <v>250000</v>
      </c>
      <c r="F458" s="759"/>
    </row>
    <row r="459" spans="3:7">
      <c r="E459" s="767"/>
      <c r="F459" s="767"/>
      <c r="G459" s="767"/>
    </row>
    <row r="460" spans="3:7">
      <c r="C460" s="572" t="s">
        <v>863</v>
      </c>
      <c r="D460" t="s">
        <v>529</v>
      </c>
      <c r="E460" s="759">
        <v>500000</v>
      </c>
      <c r="F460" s="759"/>
    </row>
    <row r="461" spans="3:7">
      <c r="E461" s="767"/>
      <c r="F461" s="767"/>
      <c r="G461" s="767"/>
    </row>
    <row r="462" spans="3:7">
      <c r="C462" s="572" t="s">
        <v>864</v>
      </c>
      <c r="D462" t="s">
        <v>529</v>
      </c>
      <c r="E462" s="759">
        <v>350000</v>
      </c>
      <c r="F462" s="759"/>
    </row>
    <row r="463" spans="3:7">
      <c r="E463" s="767"/>
      <c r="F463" s="767"/>
      <c r="G463" s="767"/>
    </row>
    <row r="464" spans="3:7">
      <c r="C464" s="572" t="s">
        <v>865</v>
      </c>
      <c r="D464" t="s">
        <v>529</v>
      </c>
      <c r="E464" s="759">
        <v>400000</v>
      </c>
      <c r="F464" s="759"/>
    </row>
    <row r="465" spans="1:8">
      <c r="E465" s="767"/>
      <c r="F465" s="767"/>
      <c r="G465" s="767"/>
    </row>
    <row r="466" spans="1:8">
      <c r="C466" s="565"/>
    </row>
    <row r="467" spans="1:8">
      <c r="E467" s="767"/>
      <c r="F467" s="767"/>
      <c r="G467" s="767"/>
    </row>
    <row r="468" spans="1:8">
      <c r="C468" s="565"/>
    </row>
    <row r="469" spans="1:8" ht="18.75">
      <c r="A469" s="800" t="s">
        <v>889</v>
      </c>
      <c r="B469" s="755"/>
      <c r="C469" s="755"/>
      <c r="D469" s="755"/>
      <c r="E469" s="755"/>
      <c r="F469" s="755"/>
      <c r="G469" s="755"/>
      <c r="H469" s="755"/>
    </row>
    <row r="470" spans="1:8" ht="15.75">
      <c r="A470" s="775" t="s">
        <v>867</v>
      </c>
      <c r="B470" s="756"/>
      <c r="C470" s="756"/>
      <c r="D470" s="756"/>
      <c r="E470" s="756"/>
      <c r="F470" s="756"/>
      <c r="G470" s="756"/>
      <c r="H470" s="756"/>
    </row>
    <row r="471" spans="1:8" ht="15.75">
      <c r="A471" s="775" t="s">
        <v>868</v>
      </c>
      <c r="B471" s="756"/>
      <c r="C471" s="756"/>
      <c r="D471" s="756"/>
      <c r="E471" s="756"/>
      <c r="F471" s="756"/>
      <c r="G471" s="756"/>
      <c r="H471" s="756"/>
    </row>
    <row r="473" spans="1:8">
      <c r="B473" s="568"/>
    </row>
    <row r="475" spans="1:8">
      <c r="B475" s="502" t="s">
        <v>9</v>
      </c>
      <c r="C475" s="573" t="s">
        <v>869</v>
      </c>
      <c r="E475" s="762"/>
      <c r="F475" s="762"/>
    </row>
    <row r="476" spans="1:8">
      <c r="C476" s="572" t="s">
        <v>870</v>
      </c>
      <c r="D476" t="s">
        <v>529</v>
      </c>
      <c r="E476" s="766" t="s">
        <v>873</v>
      </c>
      <c r="F476" s="767"/>
      <c r="G476" s="767"/>
    </row>
    <row r="477" spans="1:8">
      <c r="C477" s="572" t="s">
        <v>871</v>
      </c>
      <c r="D477" t="s">
        <v>529</v>
      </c>
      <c r="E477" s="576" t="s">
        <v>874</v>
      </c>
      <c r="F477" s="515"/>
      <c r="G477" s="515"/>
    </row>
    <row r="478" spans="1:8">
      <c r="C478" s="572" t="s">
        <v>872</v>
      </c>
      <c r="D478" s="577"/>
      <c r="E478" s="801"/>
      <c r="F478" s="801"/>
      <c r="G478" s="577"/>
    </row>
    <row r="479" spans="1:8">
      <c r="E479" s="777"/>
      <c r="F479" s="777"/>
      <c r="G479" s="777"/>
    </row>
    <row r="480" spans="1:8">
      <c r="C480" s="572" t="s">
        <v>875</v>
      </c>
      <c r="D480" t="s">
        <v>529</v>
      </c>
      <c r="E480" s="770" t="s">
        <v>877</v>
      </c>
      <c r="F480" s="771"/>
    </row>
    <row r="481" spans="3:7">
      <c r="C481" s="572" t="s">
        <v>871</v>
      </c>
      <c r="D481" t="s">
        <v>529</v>
      </c>
      <c r="E481" s="766" t="s">
        <v>878</v>
      </c>
      <c r="F481" s="767"/>
      <c r="G481" s="767"/>
    </row>
    <row r="482" spans="3:7">
      <c r="C482" s="572" t="s">
        <v>876</v>
      </c>
      <c r="D482" t="s">
        <v>529</v>
      </c>
      <c r="E482" s="576" t="s">
        <v>879</v>
      </c>
      <c r="F482" s="515"/>
      <c r="G482" s="515"/>
    </row>
    <row r="483" spans="3:7">
      <c r="C483" s="572"/>
      <c r="E483" s="515"/>
      <c r="F483" s="515"/>
      <c r="G483" s="515"/>
    </row>
    <row r="484" spans="3:7">
      <c r="C484" s="572" t="s">
        <v>880</v>
      </c>
      <c r="D484" t="s">
        <v>529</v>
      </c>
      <c r="E484" s="770" t="s">
        <v>881</v>
      </c>
      <c r="F484" s="771"/>
    </row>
    <row r="485" spans="3:7">
      <c r="C485" s="572" t="s">
        <v>871</v>
      </c>
      <c r="D485" t="s">
        <v>529</v>
      </c>
      <c r="E485" s="777" t="s">
        <v>882</v>
      </c>
      <c r="F485" s="777"/>
      <c r="G485" s="777"/>
    </row>
    <row r="486" spans="3:7">
      <c r="C486" s="572" t="s">
        <v>876</v>
      </c>
      <c r="E486" s="578"/>
      <c r="F486" s="515"/>
      <c r="G486" s="515"/>
    </row>
    <row r="487" spans="3:7" ht="15.75" thickBot="1">
      <c r="D487" s="505"/>
      <c r="E487" s="505"/>
      <c r="F487" s="505"/>
      <c r="G487" s="505"/>
    </row>
    <row r="488" spans="3:7">
      <c r="C488" s="579" t="s">
        <v>884</v>
      </c>
      <c r="D488" t="s">
        <v>529</v>
      </c>
      <c r="E488" s="580" t="s">
        <v>883</v>
      </c>
    </row>
    <row r="490" spans="3:7">
      <c r="C490" s="579" t="s">
        <v>885</v>
      </c>
      <c r="D490" t="s">
        <v>529</v>
      </c>
      <c r="E490" s="759">
        <v>444325</v>
      </c>
      <c r="F490" s="759"/>
    </row>
    <row r="492" spans="3:7">
      <c r="C492" s="579" t="s">
        <v>886</v>
      </c>
      <c r="D492" t="s">
        <v>529</v>
      </c>
      <c r="E492" s="573" t="s">
        <v>887</v>
      </c>
    </row>
    <row r="493" spans="3:7">
      <c r="D493" t="s">
        <v>529</v>
      </c>
      <c r="E493" s="759">
        <v>12330018</v>
      </c>
      <c r="F493" s="759"/>
      <c r="G493" s="759"/>
    </row>
    <row r="494" spans="3:7">
      <c r="C494" s="579" t="s">
        <v>888</v>
      </c>
      <c r="D494" t="s">
        <v>529</v>
      </c>
      <c r="E494" s="803">
        <v>12330000</v>
      </c>
      <c r="F494" s="803"/>
      <c r="G494" s="803"/>
    </row>
    <row r="499" spans="1:8" ht="18.75">
      <c r="A499" s="800" t="s">
        <v>891</v>
      </c>
      <c r="B499" s="755"/>
      <c r="C499" s="755"/>
      <c r="D499" s="755"/>
      <c r="E499" s="755"/>
      <c r="F499" s="755"/>
      <c r="G499" s="755"/>
      <c r="H499" s="755"/>
    </row>
    <row r="500" spans="1:8" ht="15.75">
      <c r="A500" s="775" t="s">
        <v>890</v>
      </c>
      <c r="B500" s="756"/>
      <c r="C500" s="756"/>
      <c r="D500" s="756"/>
      <c r="E500" s="756"/>
      <c r="F500" s="756"/>
      <c r="G500" s="756"/>
      <c r="H500" s="756"/>
    </row>
    <row r="501" spans="1:8" ht="15.75">
      <c r="A501" s="775" t="s">
        <v>892</v>
      </c>
      <c r="B501" s="756"/>
      <c r="C501" s="756"/>
      <c r="D501" s="756"/>
      <c r="E501" s="756"/>
      <c r="F501" s="756"/>
      <c r="G501" s="756"/>
      <c r="H501" s="756"/>
    </row>
    <row r="503" spans="1:8">
      <c r="B503" s="502">
        <v>1</v>
      </c>
      <c r="C503" s="573" t="s">
        <v>893</v>
      </c>
      <c r="E503" s="762"/>
      <c r="F503" s="762"/>
    </row>
    <row r="504" spans="1:8">
      <c r="C504" s="572" t="s">
        <v>916</v>
      </c>
      <c r="E504" s="766"/>
      <c r="F504" s="767"/>
      <c r="G504" s="767"/>
    </row>
    <row r="505" spans="1:8">
      <c r="C505" s="573" t="s">
        <v>922</v>
      </c>
      <c r="E505" s="578"/>
      <c r="F505" s="515"/>
      <c r="G505" s="515"/>
    </row>
    <row r="506" spans="1:8">
      <c r="C506" s="572" t="s">
        <v>894</v>
      </c>
      <c r="D506" t="s">
        <v>529</v>
      </c>
      <c r="E506" s="776" t="s">
        <v>902</v>
      </c>
      <c r="F506" s="776"/>
      <c r="G506" s="515"/>
    </row>
    <row r="507" spans="1:8">
      <c r="C507" s="572" t="s">
        <v>895</v>
      </c>
      <c r="D507" t="s">
        <v>529</v>
      </c>
      <c r="E507" s="776" t="s">
        <v>902</v>
      </c>
      <c r="F507" s="776"/>
      <c r="G507" s="577"/>
    </row>
    <row r="508" spans="1:8" ht="15.75" thickBot="1">
      <c r="C508" s="572" t="s">
        <v>896</v>
      </c>
      <c r="D508" s="505" t="s">
        <v>529</v>
      </c>
      <c r="E508" s="776" t="s">
        <v>902</v>
      </c>
      <c r="F508" s="776"/>
      <c r="G508" s="581"/>
    </row>
    <row r="509" spans="1:8">
      <c r="C509" s="583" t="s">
        <v>897</v>
      </c>
      <c r="D509" s="582" t="s">
        <v>529</v>
      </c>
      <c r="E509" s="769" t="s">
        <v>901</v>
      </c>
      <c r="F509" s="769"/>
      <c r="G509" s="581"/>
    </row>
    <row r="510" spans="1:8">
      <c r="C510" s="572"/>
      <c r="E510" s="578"/>
      <c r="F510" s="578"/>
      <c r="G510" s="581"/>
    </row>
    <row r="511" spans="1:8">
      <c r="C511" s="572"/>
      <c r="E511" s="578"/>
      <c r="F511" s="578"/>
      <c r="G511" s="581"/>
    </row>
    <row r="512" spans="1:8">
      <c r="B512" s="574">
        <v>2</v>
      </c>
      <c r="C512" s="573" t="s">
        <v>898</v>
      </c>
      <c r="E512" s="578"/>
      <c r="F512" s="578"/>
      <c r="G512" s="581"/>
    </row>
    <row r="513" spans="2:8">
      <c r="C513" s="572" t="s">
        <v>899</v>
      </c>
      <c r="E513" s="770"/>
      <c r="F513" s="771"/>
    </row>
    <row r="514" spans="2:8">
      <c r="C514" s="572" t="s">
        <v>900</v>
      </c>
      <c r="D514" t="s">
        <v>529</v>
      </c>
      <c r="E514" s="776" t="s">
        <v>905</v>
      </c>
      <c r="F514" s="776"/>
      <c r="G514" s="517"/>
    </row>
    <row r="515" spans="2:8" ht="15.75" thickBot="1">
      <c r="C515" s="572" t="s">
        <v>917</v>
      </c>
      <c r="D515" s="505" t="s">
        <v>529</v>
      </c>
      <c r="E515" s="772" t="s">
        <v>904</v>
      </c>
      <c r="F515" s="772"/>
      <c r="G515" s="515"/>
    </row>
    <row r="516" spans="2:8">
      <c r="C516" s="583" t="s">
        <v>897</v>
      </c>
      <c r="D516" t="s">
        <v>529</v>
      </c>
      <c r="E516" s="769" t="s">
        <v>903</v>
      </c>
      <c r="F516" s="769"/>
      <c r="G516" s="515"/>
    </row>
    <row r="517" spans="2:8">
      <c r="C517" s="583"/>
      <c r="E517" s="584"/>
      <c r="F517" s="584"/>
      <c r="G517" s="515"/>
    </row>
    <row r="518" spans="2:8">
      <c r="B518" s="502">
        <v>3</v>
      </c>
      <c r="C518" s="585" t="s">
        <v>906</v>
      </c>
      <c r="E518" s="584"/>
      <c r="F518" s="584"/>
      <c r="G518" s="515"/>
    </row>
    <row r="519" spans="2:8">
      <c r="C519" s="586" t="s">
        <v>907</v>
      </c>
      <c r="E519" s="584"/>
      <c r="F519" s="584"/>
      <c r="G519" s="515"/>
    </row>
    <row r="520" spans="2:8">
      <c r="C520" s="585" t="s">
        <v>908</v>
      </c>
      <c r="E520" s="584"/>
      <c r="F520" s="584"/>
      <c r="G520" s="515"/>
    </row>
    <row r="521" spans="2:8">
      <c r="C521" s="583"/>
      <c r="E521" s="584"/>
      <c r="F521" s="584"/>
      <c r="G521" s="515"/>
    </row>
    <row r="522" spans="2:8">
      <c r="C522" s="572" t="s">
        <v>909</v>
      </c>
      <c r="D522" s="573" t="s">
        <v>529</v>
      </c>
      <c r="E522" s="587" t="s">
        <v>915</v>
      </c>
      <c r="F522" s="518"/>
      <c r="G522" s="586" t="s">
        <v>913</v>
      </c>
      <c r="H522" s="518"/>
    </row>
    <row r="523" spans="2:8">
      <c r="C523" s="572" t="s">
        <v>910</v>
      </c>
      <c r="D523" s="573" t="s">
        <v>529</v>
      </c>
      <c r="E523" s="587" t="s">
        <v>911</v>
      </c>
      <c r="F523" s="518"/>
      <c r="G523" s="586" t="s">
        <v>912</v>
      </c>
      <c r="H523" s="518"/>
    </row>
    <row r="524" spans="2:8">
      <c r="C524" s="572" t="s">
        <v>914</v>
      </c>
      <c r="D524" s="573" t="s">
        <v>529</v>
      </c>
      <c r="E524" s="587" t="s">
        <v>918</v>
      </c>
      <c r="F524" s="518"/>
      <c r="G524" s="588" t="s">
        <v>919</v>
      </c>
      <c r="H524" s="577"/>
    </row>
    <row r="525" spans="2:8">
      <c r="G525" s="575" t="s">
        <v>920</v>
      </c>
    </row>
    <row r="526" spans="2:8">
      <c r="G526" s="572" t="s">
        <v>921</v>
      </c>
    </row>
    <row r="531" spans="1:8" ht="18.75">
      <c r="A531" s="755" t="s">
        <v>923</v>
      </c>
      <c r="B531" s="755"/>
      <c r="C531" s="755"/>
      <c r="D531" s="755"/>
      <c r="E531" s="755"/>
      <c r="F531" s="755"/>
      <c r="G531" s="755"/>
      <c r="H531" s="755"/>
    </row>
    <row r="532" spans="1:8" ht="15.75">
      <c r="A532" s="756" t="s">
        <v>934</v>
      </c>
      <c r="B532" s="756"/>
      <c r="C532" s="756"/>
      <c r="D532" s="756"/>
      <c r="E532" s="756"/>
      <c r="F532" s="756"/>
      <c r="G532" s="756"/>
      <c r="H532" s="756"/>
    </row>
    <row r="533" spans="1:8" ht="15.75">
      <c r="A533" s="775"/>
      <c r="B533" s="756"/>
      <c r="C533" s="756"/>
      <c r="D533" s="756"/>
      <c r="E533" s="756"/>
      <c r="F533" s="756"/>
      <c r="G533" s="756"/>
      <c r="H533" s="756"/>
    </row>
    <row r="535" spans="1:8">
      <c r="B535" s="502"/>
      <c r="C535" s="590" t="s">
        <v>924</v>
      </c>
      <c r="E535" s="762"/>
      <c r="F535" s="762"/>
    </row>
    <row r="536" spans="1:8">
      <c r="C536" s="591" t="s">
        <v>925</v>
      </c>
      <c r="D536" t="s">
        <v>529</v>
      </c>
      <c r="E536" s="593" t="s">
        <v>928</v>
      </c>
      <c r="F536" s="592"/>
      <c r="G536" s="517"/>
    </row>
    <row r="537" spans="1:8">
      <c r="C537" s="591" t="s">
        <v>926</v>
      </c>
      <c r="D537" t="s">
        <v>529</v>
      </c>
      <c r="E537" s="765" t="s">
        <v>929</v>
      </c>
      <c r="F537" s="766"/>
      <c r="G537" s="766"/>
    </row>
    <row r="538" spans="1:8">
      <c r="C538" s="591" t="s">
        <v>927</v>
      </c>
      <c r="D538" t="s">
        <v>529</v>
      </c>
      <c r="E538" s="765" t="s">
        <v>930</v>
      </c>
      <c r="F538" s="766"/>
      <c r="G538" s="515"/>
    </row>
    <row r="539" spans="1:8" ht="15.75" thickBot="1">
      <c r="C539" s="572"/>
      <c r="D539" s="505"/>
      <c r="E539" s="772"/>
      <c r="F539" s="772"/>
      <c r="G539" s="505"/>
    </row>
    <row r="540" spans="1:8">
      <c r="C540" s="594" t="s">
        <v>931</v>
      </c>
      <c r="D540" s="582" t="s">
        <v>529</v>
      </c>
      <c r="E540" s="773" t="s">
        <v>932</v>
      </c>
      <c r="F540" s="774"/>
      <c r="G540" s="774"/>
    </row>
    <row r="541" spans="1:8">
      <c r="C541" s="594" t="s">
        <v>26</v>
      </c>
      <c r="D541" s="582" t="s">
        <v>529</v>
      </c>
      <c r="E541" s="764" t="s">
        <v>933</v>
      </c>
      <c r="F541" s="768"/>
      <c r="G541" s="581"/>
    </row>
    <row r="542" spans="1:8">
      <c r="C542" s="572"/>
      <c r="E542" s="578"/>
      <c r="F542" s="578"/>
      <c r="G542" s="581"/>
    </row>
    <row r="545" spans="1:8" ht="18.75">
      <c r="A545" s="755" t="s">
        <v>975</v>
      </c>
      <c r="B545" s="755"/>
      <c r="C545" s="755"/>
      <c r="D545" s="755"/>
      <c r="E545" s="755"/>
      <c r="F545" s="755"/>
      <c r="G545" s="755"/>
      <c r="H545" s="755"/>
    </row>
    <row r="546" spans="1:8" ht="15.75">
      <c r="A546" s="756" t="s">
        <v>976</v>
      </c>
      <c r="B546" s="756"/>
      <c r="C546" s="756"/>
      <c r="D546" s="756"/>
      <c r="E546" s="756"/>
      <c r="F546" s="756"/>
      <c r="G546" s="756"/>
      <c r="H546" s="756"/>
    </row>
    <row r="547" spans="1:8" ht="15.75">
      <c r="A547" s="756" t="s">
        <v>977</v>
      </c>
      <c r="B547" s="756"/>
      <c r="C547" s="756"/>
      <c r="D547" s="756"/>
      <c r="E547" s="756"/>
      <c r="F547" s="756"/>
      <c r="G547" s="756"/>
      <c r="H547" s="756"/>
    </row>
    <row r="549" spans="1:8">
      <c r="B549" s="458" t="s">
        <v>9</v>
      </c>
      <c r="C549" s="506" t="s">
        <v>10</v>
      </c>
      <c r="E549" s="762"/>
      <c r="F549" s="762"/>
    </row>
    <row r="550" spans="1:8">
      <c r="C550" s="590" t="s">
        <v>978</v>
      </c>
      <c r="E550" s="766"/>
      <c r="F550" s="767"/>
      <c r="G550" s="767"/>
    </row>
    <row r="551" spans="1:8">
      <c r="C551" s="572"/>
      <c r="D551" t="s">
        <v>529</v>
      </c>
      <c r="E551" s="625" t="s">
        <v>981</v>
      </c>
      <c r="F551" s="578"/>
      <c r="G551" s="515"/>
      <c r="H551" s="514"/>
    </row>
    <row r="552" spans="1:8">
      <c r="C552" s="572"/>
      <c r="D552" t="s">
        <v>529</v>
      </c>
      <c r="E552" s="623" t="s">
        <v>979</v>
      </c>
      <c r="F552" s="578"/>
      <c r="G552" s="626"/>
    </row>
    <row r="553" spans="1:8">
      <c r="C553" s="572"/>
      <c r="E553" s="623"/>
      <c r="F553" s="578"/>
      <c r="G553" s="626"/>
    </row>
    <row r="554" spans="1:8">
      <c r="C554" s="590" t="s">
        <v>984</v>
      </c>
      <c r="E554" s="623"/>
      <c r="F554" s="578"/>
      <c r="G554" s="626"/>
    </row>
    <row r="555" spans="1:8">
      <c r="C555" s="572"/>
      <c r="D555" s="590" t="s">
        <v>529</v>
      </c>
      <c r="E555" s="625" t="s">
        <v>980</v>
      </c>
      <c r="F555" s="578"/>
      <c r="G555" s="626"/>
    </row>
    <row r="556" spans="1:8">
      <c r="C556" s="572"/>
      <c r="D556" s="590" t="s">
        <v>529</v>
      </c>
      <c r="E556" s="623" t="s">
        <v>982</v>
      </c>
      <c r="F556" s="578"/>
      <c r="G556" s="626"/>
    </row>
    <row r="557" spans="1:8">
      <c r="C557" s="572"/>
      <c r="E557" s="623"/>
      <c r="F557" s="578"/>
      <c r="G557" s="626"/>
    </row>
    <row r="558" spans="1:8">
      <c r="C558" s="590" t="s">
        <v>983</v>
      </c>
      <c r="E558" s="623"/>
      <c r="F558" s="578"/>
      <c r="G558" s="626"/>
    </row>
    <row r="559" spans="1:8">
      <c r="C559" s="572"/>
      <c r="D559" s="590" t="s">
        <v>529</v>
      </c>
      <c r="E559" s="625" t="s">
        <v>985</v>
      </c>
      <c r="F559" s="578"/>
      <c r="G559" s="626"/>
    </row>
    <row r="560" spans="1:8">
      <c r="C560" s="572"/>
      <c r="D560" s="590" t="s">
        <v>529</v>
      </c>
      <c r="E560" s="623" t="s">
        <v>986</v>
      </c>
      <c r="F560" s="578"/>
      <c r="G560" s="581"/>
    </row>
    <row r="561" spans="2:8" ht="15.75" thickBot="1">
      <c r="C561" s="572"/>
      <c r="D561" s="632"/>
      <c r="E561" s="624"/>
      <c r="F561" s="633"/>
      <c r="G561" s="634"/>
      <c r="H561" s="577"/>
    </row>
    <row r="562" spans="2:8">
      <c r="C562" s="631" t="s">
        <v>433</v>
      </c>
      <c r="D562" s="590" t="s">
        <v>529</v>
      </c>
      <c r="E562" s="764" t="s">
        <v>1001</v>
      </c>
      <c r="F562" s="764"/>
      <c r="G562" s="764"/>
    </row>
    <row r="563" spans="2:8">
      <c r="B563" s="458" t="s">
        <v>15</v>
      </c>
      <c r="C563" s="506" t="s">
        <v>987</v>
      </c>
      <c r="E563" s="578"/>
      <c r="F563" s="578"/>
      <c r="G563" s="581"/>
    </row>
    <row r="564" spans="2:8">
      <c r="C564" s="590" t="s">
        <v>988</v>
      </c>
      <c r="E564" s="770"/>
      <c r="F564" s="770"/>
    </row>
    <row r="565" spans="2:8">
      <c r="C565" s="572"/>
      <c r="D565" t="s">
        <v>529</v>
      </c>
      <c r="E565" s="593" t="s">
        <v>989</v>
      </c>
      <c r="F565" s="592"/>
      <c r="G565" s="517"/>
    </row>
    <row r="566" spans="2:8">
      <c r="C566" s="572"/>
      <c r="D566" s="577"/>
      <c r="E566" s="802"/>
      <c r="F566" s="802"/>
      <c r="G566" s="627">
        <v>2</v>
      </c>
    </row>
    <row r="567" spans="2:8">
      <c r="C567" s="583"/>
      <c r="D567" t="s">
        <v>529</v>
      </c>
      <c r="E567" s="628" t="s">
        <v>990</v>
      </c>
      <c r="F567" s="628"/>
      <c r="G567" s="515"/>
    </row>
    <row r="568" spans="2:8">
      <c r="C568" s="583"/>
      <c r="D568" s="590" t="s">
        <v>529</v>
      </c>
      <c r="E568" s="764" t="s">
        <v>991</v>
      </c>
      <c r="F568" s="764"/>
      <c r="G568" s="764"/>
    </row>
    <row r="569" spans="2:8">
      <c r="B569" s="502"/>
      <c r="C569" s="585"/>
      <c r="E569" s="584"/>
      <c r="F569" s="584"/>
      <c r="G569" s="515"/>
    </row>
    <row r="570" spans="2:8">
      <c r="C570" s="629" t="s">
        <v>992</v>
      </c>
      <c r="E570" s="584"/>
      <c r="F570" s="584"/>
      <c r="G570" s="515"/>
    </row>
    <row r="571" spans="2:8">
      <c r="C571" s="585"/>
      <c r="D571" s="573" t="s">
        <v>529</v>
      </c>
      <c r="E571" s="763" t="s">
        <v>993</v>
      </c>
      <c r="F571" s="763"/>
      <c r="G571" s="763"/>
      <c r="H571" s="763"/>
    </row>
    <row r="572" spans="2:8">
      <c r="C572" s="583"/>
      <c r="D572" s="573" t="s">
        <v>529</v>
      </c>
      <c r="E572" s="764" t="s">
        <v>994</v>
      </c>
      <c r="F572" s="764"/>
      <c r="G572" s="764"/>
    </row>
    <row r="573" spans="2:8">
      <c r="C573" s="572"/>
      <c r="D573" s="573"/>
      <c r="E573" s="587"/>
      <c r="F573" s="518"/>
      <c r="G573" s="586"/>
      <c r="H573" s="518"/>
    </row>
    <row r="574" spans="2:8">
      <c r="C574" s="590" t="s">
        <v>995</v>
      </c>
      <c r="D574" s="573"/>
      <c r="E574" s="587"/>
      <c r="F574" s="518"/>
      <c r="G574" s="586"/>
      <c r="H574" s="518"/>
    </row>
    <row r="575" spans="2:8">
      <c r="C575" s="572"/>
      <c r="D575" s="573" t="s">
        <v>529</v>
      </c>
      <c r="E575" s="630" t="s">
        <v>996</v>
      </c>
      <c r="F575" s="518"/>
      <c r="G575" s="588"/>
      <c r="H575" s="577"/>
    </row>
    <row r="576" spans="2:8">
      <c r="D576" s="573" t="s">
        <v>529</v>
      </c>
      <c r="E576" s="506" t="s">
        <v>997</v>
      </c>
      <c r="G576" s="575"/>
    </row>
    <row r="577" spans="2:8">
      <c r="G577" s="572"/>
    </row>
    <row r="578" spans="2:8">
      <c r="C578" s="590" t="s">
        <v>998</v>
      </c>
    </row>
    <row r="579" spans="2:8">
      <c r="D579" s="573" t="s">
        <v>529</v>
      </c>
      <c r="E579" s="590" t="s">
        <v>1000</v>
      </c>
    </row>
    <row r="580" spans="2:8">
      <c r="D580" s="573" t="s">
        <v>529</v>
      </c>
      <c r="E580" s="506" t="s">
        <v>999</v>
      </c>
    </row>
    <row r="581" spans="2:8" ht="15.75" thickBot="1">
      <c r="D581" s="505"/>
      <c r="E581" s="505"/>
      <c r="F581" s="505"/>
      <c r="G581" s="505"/>
    </row>
    <row r="582" spans="2:8">
      <c r="C582" s="631" t="s">
        <v>433</v>
      </c>
      <c r="D582" s="635" t="s">
        <v>529</v>
      </c>
      <c r="E582" s="804">
        <v>3394048</v>
      </c>
      <c r="F582" s="804"/>
      <c r="G582" s="804"/>
      <c r="H582" s="577"/>
    </row>
    <row r="583" spans="2:8">
      <c r="D583" s="577"/>
      <c r="E583" s="577"/>
      <c r="F583" s="577"/>
      <c r="G583" s="577"/>
      <c r="H583" s="577"/>
    </row>
    <row r="584" spans="2:8">
      <c r="B584" s="458" t="s">
        <v>50</v>
      </c>
      <c r="C584" s="590" t="s">
        <v>1005</v>
      </c>
    </row>
    <row r="585" spans="2:8">
      <c r="C585" s="591" t="s">
        <v>1004</v>
      </c>
    </row>
    <row r="586" spans="2:8">
      <c r="C586" s="591" t="s">
        <v>1003</v>
      </c>
    </row>
    <row r="587" spans="2:8">
      <c r="C587" s="590" t="s">
        <v>1002</v>
      </c>
    </row>
    <row r="593" spans="1:8" ht="18.75">
      <c r="A593" s="755" t="s">
        <v>975</v>
      </c>
      <c r="B593" s="755"/>
      <c r="C593" s="755"/>
      <c r="D593" s="755"/>
      <c r="E593" s="755"/>
      <c r="F593" s="755"/>
      <c r="G593" s="755"/>
      <c r="H593" s="755"/>
    </row>
    <row r="594" spans="1:8" ht="15.75">
      <c r="A594" s="756" t="s">
        <v>1007</v>
      </c>
      <c r="B594" s="756"/>
      <c r="C594" s="756"/>
      <c r="D594" s="756"/>
      <c r="E594" s="756"/>
      <c r="F594" s="756"/>
      <c r="G594" s="756"/>
      <c r="H594" s="756"/>
    </row>
    <row r="595" spans="1:8" ht="15.75">
      <c r="A595" s="756"/>
      <c r="B595" s="756"/>
      <c r="C595" s="756"/>
      <c r="D595" s="756"/>
      <c r="E595" s="756"/>
      <c r="F595" s="756"/>
      <c r="G595" s="756"/>
      <c r="H595" s="756"/>
    </row>
    <row r="596" spans="1:8">
      <c r="B596" s="458"/>
      <c r="C596" s="506"/>
      <c r="E596" s="762"/>
      <c r="F596" s="762"/>
    </row>
    <row r="597" spans="1:8">
      <c r="C597" s="590"/>
      <c r="E597" s="766"/>
      <c r="F597" s="767"/>
      <c r="G597" s="767"/>
    </row>
    <row r="598" spans="1:8">
      <c r="C598" s="591" t="s">
        <v>1008</v>
      </c>
      <c r="D598" t="s">
        <v>529</v>
      </c>
      <c r="E598" s="794">
        <v>381780</v>
      </c>
      <c r="F598" s="794"/>
      <c r="G598" s="794"/>
      <c r="H598" s="514"/>
    </row>
    <row r="599" spans="1:8">
      <c r="C599" s="591" t="s">
        <v>1009</v>
      </c>
      <c r="D599" t="s">
        <v>529</v>
      </c>
      <c r="E599" s="794">
        <v>763560</v>
      </c>
      <c r="F599" s="794"/>
      <c r="G599" s="794"/>
    </row>
    <row r="600" spans="1:8">
      <c r="C600" s="591" t="s">
        <v>1010</v>
      </c>
      <c r="D600" t="s">
        <v>529</v>
      </c>
      <c r="E600" s="794">
        <v>350000</v>
      </c>
      <c r="F600" s="794"/>
      <c r="G600" s="794"/>
    </row>
    <row r="601" spans="1:8">
      <c r="C601" s="590"/>
      <c r="E601" s="623"/>
      <c r="F601" s="578"/>
      <c r="G601" s="626"/>
    </row>
    <row r="602" spans="1:8" ht="18.75">
      <c r="A602" s="755" t="s">
        <v>975</v>
      </c>
      <c r="B602" s="755"/>
      <c r="C602" s="755"/>
      <c r="D602" s="755"/>
      <c r="E602" s="755"/>
      <c r="F602" s="755"/>
      <c r="G602" s="755"/>
      <c r="H602" s="755"/>
    </row>
    <row r="603" spans="1:8" ht="15.75">
      <c r="A603" s="756" t="s">
        <v>1006</v>
      </c>
      <c r="B603" s="756"/>
      <c r="C603" s="756"/>
      <c r="D603" s="756"/>
      <c r="E603" s="756"/>
      <c r="F603" s="756"/>
      <c r="G603" s="756"/>
      <c r="H603" s="756"/>
    </row>
    <row r="604" spans="1:8">
      <c r="C604" s="572"/>
      <c r="E604" s="623"/>
      <c r="F604" s="578"/>
      <c r="G604" s="626"/>
    </row>
    <row r="605" spans="1:8">
      <c r="C605" s="590" t="s">
        <v>1011</v>
      </c>
      <c r="E605" s="623"/>
      <c r="F605" s="578"/>
      <c r="G605" s="626"/>
    </row>
    <row r="606" spans="1:8">
      <c r="C606" s="591" t="s">
        <v>1012</v>
      </c>
      <c r="D606" s="590" t="s">
        <v>529</v>
      </c>
      <c r="E606" s="625"/>
      <c r="F606" s="578"/>
      <c r="G606" s="626"/>
    </row>
    <row r="607" spans="1:8">
      <c r="C607" s="590" t="s">
        <v>1014</v>
      </c>
      <c r="D607" s="590" t="s">
        <v>529</v>
      </c>
      <c r="E607" s="623" t="s">
        <v>1013</v>
      </c>
      <c r="F607" s="578"/>
      <c r="G607" s="581"/>
    </row>
    <row r="608" spans="1:8">
      <c r="C608" s="590" t="s">
        <v>1015</v>
      </c>
      <c r="D608" s="635"/>
      <c r="E608" s="636"/>
      <c r="F608" s="637"/>
      <c r="G608" s="638"/>
      <c r="H608" s="577"/>
    </row>
    <row r="609" spans="2:8">
      <c r="C609" s="631"/>
      <c r="D609" s="590"/>
      <c r="E609" s="764"/>
      <c r="F609" s="764"/>
      <c r="G609" s="764"/>
    </row>
    <row r="610" spans="2:8">
      <c r="B610" s="458"/>
      <c r="C610" s="506"/>
      <c r="E610" s="578"/>
      <c r="F610" s="578"/>
      <c r="G610" s="581"/>
    </row>
    <row r="611" spans="2:8">
      <c r="C611" s="590" t="s">
        <v>1016</v>
      </c>
      <c r="E611" s="770"/>
      <c r="F611" s="770"/>
    </row>
    <row r="612" spans="2:8">
      <c r="C612" s="590" t="s">
        <v>1017</v>
      </c>
      <c r="D612" t="s">
        <v>529</v>
      </c>
      <c r="E612" s="593" t="s">
        <v>989</v>
      </c>
      <c r="F612" s="592"/>
      <c r="G612" s="517"/>
    </row>
    <row r="613" spans="2:8">
      <c r="C613" s="572"/>
      <c r="D613" s="577"/>
      <c r="E613" s="802"/>
      <c r="F613" s="802"/>
      <c r="G613" s="627">
        <v>2</v>
      </c>
    </row>
    <row r="614" spans="2:8">
      <c r="C614" s="583"/>
      <c r="D614" t="s">
        <v>529</v>
      </c>
      <c r="E614" s="628" t="s">
        <v>990</v>
      </c>
      <c r="F614" s="628"/>
      <c r="G614" s="515"/>
    </row>
    <row r="615" spans="2:8">
      <c r="C615" s="583"/>
      <c r="D615" s="590" t="s">
        <v>529</v>
      </c>
      <c r="E615" s="764" t="s">
        <v>991</v>
      </c>
      <c r="F615" s="764"/>
      <c r="G615" s="764"/>
    </row>
    <row r="616" spans="2:8">
      <c r="B616" s="502"/>
      <c r="C616" s="585"/>
      <c r="E616" s="584"/>
      <c r="F616" s="584"/>
      <c r="G616" s="515"/>
    </row>
    <row r="617" spans="2:8">
      <c r="C617" s="629" t="s">
        <v>992</v>
      </c>
      <c r="E617" s="584"/>
      <c r="F617" s="584"/>
      <c r="G617" s="515"/>
    </row>
    <row r="618" spans="2:8">
      <c r="C618" s="585"/>
      <c r="D618" s="573" t="s">
        <v>529</v>
      </c>
      <c r="E618" s="763" t="s">
        <v>993</v>
      </c>
      <c r="F618" s="763"/>
      <c r="G618" s="763"/>
      <c r="H618" s="763"/>
    </row>
    <row r="619" spans="2:8">
      <c r="C619" s="583"/>
      <c r="D619" s="573" t="s">
        <v>529</v>
      </c>
      <c r="E619" s="764" t="s">
        <v>994</v>
      </c>
      <c r="F619" s="764"/>
      <c r="G619" s="764"/>
    </row>
    <row r="620" spans="2:8">
      <c r="C620" s="572"/>
      <c r="D620" s="573"/>
      <c r="E620" s="587"/>
      <c r="F620" s="518"/>
      <c r="G620" s="586"/>
      <c r="H620" s="518"/>
    </row>
    <row r="621" spans="2:8">
      <c r="C621" s="590" t="s">
        <v>995</v>
      </c>
      <c r="D621" s="573"/>
      <c r="E621" s="587"/>
      <c r="F621" s="518"/>
      <c r="G621" s="586"/>
      <c r="H621" s="518"/>
    </row>
    <row r="622" spans="2:8">
      <c r="C622" s="572"/>
      <c r="D622" s="573" t="s">
        <v>529</v>
      </c>
      <c r="E622" s="630" t="s">
        <v>996</v>
      </c>
      <c r="F622" s="518"/>
      <c r="G622" s="588"/>
      <c r="H622" s="577"/>
    </row>
    <row r="623" spans="2:8">
      <c r="D623" s="573" t="s">
        <v>529</v>
      </c>
      <c r="E623" s="506" t="s">
        <v>997</v>
      </c>
      <c r="G623" s="575"/>
    </row>
    <row r="624" spans="2:8">
      <c r="G624" s="572"/>
    </row>
    <row r="625" spans="1:8">
      <c r="C625" s="590" t="s">
        <v>998</v>
      </c>
    </row>
    <row r="626" spans="1:8">
      <c r="D626" s="573" t="s">
        <v>529</v>
      </c>
      <c r="E626" s="590" t="s">
        <v>1000</v>
      </c>
    </row>
    <row r="627" spans="1:8">
      <c r="D627" s="573" t="s">
        <v>529</v>
      </c>
      <c r="E627" s="506" t="s">
        <v>999</v>
      </c>
    </row>
    <row r="628" spans="1:8" ht="15.75" thickBot="1">
      <c r="D628" s="505"/>
      <c r="E628" s="505"/>
      <c r="F628" s="505"/>
      <c r="G628" s="505"/>
    </row>
    <row r="629" spans="1:8">
      <c r="C629" s="631" t="s">
        <v>433</v>
      </c>
      <c r="D629" s="635" t="s">
        <v>529</v>
      </c>
      <c r="E629" s="804">
        <v>3394048</v>
      </c>
      <c r="F629" s="804"/>
      <c r="G629" s="804"/>
      <c r="H629" s="577"/>
    </row>
    <row r="630" spans="1:8">
      <c r="D630" s="577"/>
      <c r="E630" s="577"/>
      <c r="F630" s="577"/>
      <c r="G630" s="577"/>
      <c r="H630" s="577"/>
    </row>
    <row r="631" spans="1:8">
      <c r="B631" s="458" t="s">
        <v>50</v>
      </c>
      <c r="C631" s="590" t="s">
        <v>1005</v>
      </c>
    </row>
    <row r="632" spans="1:8">
      <c r="C632" s="591" t="s">
        <v>1004</v>
      </c>
    </row>
    <row r="633" spans="1:8">
      <c r="C633" s="591" t="s">
        <v>1003</v>
      </c>
    </row>
    <row r="634" spans="1:8">
      <c r="C634" s="590" t="s">
        <v>1002</v>
      </c>
    </row>
    <row r="638" spans="1:8" ht="18.75">
      <c r="A638" s="755" t="s">
        <v>975</v>
      </c>
      <c r="B638" s="755"/>
      <c r="C638" s="755"/>
      <c r="D638" s="755"/>
      <c r="E638" s="755"/>
      <c r="F638" s="755"/>
      <c r="G638" s="755"/>
      <c r="H638" s="755"/>
    </row>
    <row r="639" spans="1:8" ht="15.75">
      <c r="A639" s="756" t="s">
        <v>1018</v>
      </c>
      <c r="B639" s="756"/>
      <c r="C639" s="756"/>
      <c r="D639" s="756"/>
      <c r="E639" s="756"/>
      <c r="F639" s="756"/>
      <c r="G639" s="756"/>
      <c r="H639" s="756"/>
    </row>
    <row r="640" spans="1:8" ht="15.75">
      <c r="A640" s="756" t="s">
        <v>503</v>
      </c>
      <c r="B640" s="756"/>
      <c r="C640" s="756"/>
      <c r="D640" s="756"/>
      <c r="E640" s="756"/>
      <c r="F640" s="756"/>
      <c r="G640" s="756"/>
      <c r="H640" s="756"/>
    </row>
    <row r="642" spans="2:8">
      <c r="B642" s="458" t="s">
        <v>9</v>
      </c>
      <c r="C642" s="506" t="s">
        <v>1019</v>
      </c>
      <c r="E642" s="762"/>
      <c r="F642" s="762"/>
    </row>
    <row r="643" spans="2:8">
      <c r="C643" s="591" t="s">
        <v>1020</v>
      </c>
      <c r="D643" t="s">
        <v>529</v>
      </c>
      <c r="E643" s="765" t="s">
        <v>1021</v>
      </c>
      <c r="F643" s="767"/>
      <c r="G643" s="767"/>
    </row>
    <row r="644" spans="2:8">
      <c r="C644" s="572"/>
      <c r="D644" t="s">
        <v>529</v>
      </c>
      <c r="E644" s="625" t="s">
        <v>1022</v>
      </c>
      <c r="F644" s="578"/>
      <c r="G644" s="515"/>
      <c r="H644" s="514"/>
    </row>
    <row r="645" spans="2:8">
      <c r="C645" s="572"/>
      <c r="D645" t="s">
        <v>529</v>
      </c>
      <c r="E645" s="623" t="s">
        <v>1023</v>
      </c>
      <c r="F645" s="578"/>
      <c r="G645" s="626"/>
    </row>
    <row r="646" spans="2:8">
      <c r="C646" s="572"/>
      <c r="E646" s="623"/>
      <c r="F646" s="578"/>
      <c r="G646" s="626"/>
    </row>
    <row r="647" spans="2:8">
      <c r="C647" s="591" t="s">
        <v>1024</v>
      </c>
      <c r="D647" t="s">
        <v>529</v>
      </c>
      <c r="E647" s="625" t="s">
        <v>1025</v>
      </c>
      <c r="F647" s="578"/>
      <c r="G647" s="626"/>
    </row>
    <row r="648" spans="2:8">
      <c r="C648" s="572"/>
      <c r="D648" s="590" t="s">
        <v>529</v>
      </c>
      <c r="E648" s="623" t="s">
        <v>1026</v>
      </c>
      <c r="F648" s="578"/>
      <c r="G648" s="626"/>
    </row>
    <row r="649" spans="2:8">
      <c r="C649" s="572"/>
      <c r="E649" s="623"/>
      <c r="F649" s="578"/>
      <c r="G649" s="626"/>
    </row>
    <row r="650" spans="2:8">
      <c r="C650" s="591" t="s">
        <v>1057</v>
      </c>
      <c r="D650" s="590" t="s">
        <v>529</v>
      </c>
      <c r="E650" s="625" t="s">
        <v>1058</v>
      </c>
      <c r="F650" s="578"/>
      <c r="G650" s="626"/>
    </row>
    <row r="651" spans="2:8">
      <c r="C651" s="572"/>
      <c r="D651" s="590" t="s">
        <v>529</v>
      </c>
      <c r="E651" s="623" t="s">
        <v>1027</v>
      </c>
      <c r="F651" s="578"/>
      <c r="G651" s="581"/>
    </row>
    <row r="652" spans="2:8">
      <c r="C652" s="572"/>
      <c r="D652" s="590"/>
      <c r="E652" s="623"/>
      <c r="F652" s="578"/>
      <c r="G652" s="581"/>
    </row>
    <row r="653" spans="2:8">
      <c r="C653" s="591" t="s">
        <v>1028</v>
      </c>
      <c r="D653" s="590" t="s">
        <v>529</v>
      </c>
      <c r="E653" s="625" t="s">
        <v>1059</v>
      </c>
      <c r="F653" s="578"/>
      <c r="G653" s="626"/>
    </row>
    <row r="654" spans="2:8">
      <c r="C654" s="572"/>
      <c r="D654" s="590" t="s">
        <v>529</v>
      </c>
      <c r="E654" s="623" t="s">
        <v>1029</v>
      </c>
      <c r="F654" s="578"/>
      <c r="G654" s="581"/>
    </row>
    <row r="655" spans="2:8">
      <c r="C655" s="572"/>
      <c r="D655" s="590"/>
      <c r="E655" s="623"/>
      <c r="F655" s="578"/>
      <c r="G655" s="581"/>
    </row>
    <row r="656" spans="2:8">
      <c r="C656" s="591" t="s">
        <v>1056</v>
      </c>
      <c r="D656" s="590" t="s">
        <v>529</v>
      </c>
      <c r="E656" s="625" t="s">
        <v>1060</v>
      </c>
      <c r="F656" s="578"/>
      <c r="G656" s="626"/>
    </row>
    <row r="657" spans="2:10">
      <c r="C657" s="572"/>
      <c r="D657" s="590" t="s">
        <v>529</v>
      </c>
      <c r="E657" s="623" t="s">
        <v>1030</v>
      </c>
      <c r="F657" s="578"/>
      <c r="G657" s="581"/>
    </row>
    <row r="658" spans="2:10">
      <c r="C658" s="572"/>
      <c r="D658" s="590"/>
      <c r="E658" s="623"/>
      <c r="F658" s="578"/>
      <c r="G658" s="581"/>
    </row>
    <row r="659" spans="2:10">
      <c r="C659" s="591" t="s">
        <v>1031</v>
      </c>
      <c r="D659" s="590" t="s">
        <v>529</v>
      </c>
      <c r="E659" s="625" t="s">
        <v>1033</v>
      </c>
      <c r="F659" s="578"/>
      <c r="G659" s="626"/>
    </row>
    <row r="660" spans="2:10">
      <c r="C660" s="590" t="s">
        <v>1032</v>
      </c>
      <c r="D660" s="590" t="s">
        <v>529</v>
      </c>
      <c r="E660" s="623" t="s">
        <v>1034</v>
      </c>
      <c r="F660" s="578"/>
      <c r="G660" s="581"/>
    </row>
    <row r="661" spans="2:10" ht="15.75" thickBot="1">
      <c r="C661" s="572"/>
      <c r="D661" s="590"/>
      <c r="E661" s="623"/>
      <c r="F661" s="578"/>
      <c r="G661" s="581"/>
      <c r="J661" s="505"/>
    </row>
    <row r="662" spans="2:10">
      <c r="C662" s="591" t="s">
        <v>1035</v>
      </c>
      <c r="D662" s="590" t="s">
        <v>529</v>
      </c>
      <c r="E662" s="625" t="s">
        <v>1036</v>
      </c>
      <c r="F662" s="578"/>
      <c r="G662" s="626"/>
    </row>
    <row r="663" spans="2:10">
      <c r="C663" s="590"/>
      <c r="D663" s="590" t="s">
        <v>529</v>
      </c>
      <c r="E663" s="623" t="s">
        <v>1037</v>
      </c>
      <c r="F663" s="578"/>
      <c r="G663" s="581"/>
    </row>
    <row r="664" spans="2:10">
      <c r="C664" s="590"/>
      <c r="D664" s="590"/>
      <c r="E664" s="623"/>
      <c r="F664" s="578"/>
      <c r="G664" s="581"/>
    </row>
    <row r="665" spans="2:10">
      <c r="C665" s="591" t="s">
        <v>1038</v>
      </c>
      <c r="D665" s="590" t="s">
        <v>529</v>
      </c>
      <c r="E665" s="625" t="s">
        <v>1039</v>
      </c>
      <c r="F665" s="578"/>
      <c r="G665" s="626"/>
    </row>
    <row r="666" spans="2:10">
      <c r="C666" s="590"/>
      <c r="D666" s="590" t="s">
        <v>529</v>
      </c>
      <c r="E666" s="623" t="s">
        <v>1040</v>
      </c>
      <c r="F666" s="578"/>
      <c r="G666" s="581"/>
    </row>
    <row r="667" spans="2:10" ht="15.75" thickBot="1">
      <c r="C667" s="590"/>
      <c r="D667" s="632"/>
      <c r="E667" s="624"/>
      <c r="F667" s="633"/>
      <c r="G667" s="634"/>
      <c r="H667" s="505"/>
    </row>
    <row r="668" spans="2:10">
      <c r="C668" s="594" t="s">
        <v>1042</v>
      </c>
      <c r="D668" s="639" t="s">
        <v>529</v>
      </c>
      <c r="E668" s="623" t="s">
        <v>1041</v>
      </c>
      <c r="F668" s="578"/>
      <c r="G668" s="581"/>
    </row>
    <row r="669" spans="2:10">
      <c r="C669" s="594" t="s">
        <v>1043</v>
      </c>
      <c r="D669" s="639" t="s">
        <v>529</v>
      </c>
      <c r="E669" s="623" t="s">
        <v>1044</v>
      </c>
      <c r="F669" s="578"/>
      <c r="G669" s="581"/>
    </row>
    <row r="670" spans="2:10">
      <c r="C670" s="572"/>
      <c r="D670" s="590"/>
      <c r="E670" s="623"/>
      <c r="F670" s="578"/>
      <c r="G670" s="581"/>
    </row>
    <row r="671" spans="2:10">
      <c r="C671" s="572"/>
      <c r="D671" s="590"/>
      <c r="E671" s="623"/>
      <c r="F671" s="578"/>
      <c r="G671" s="581"/>
    </row>
    <row r="672" spans="2:10">
      <c r="B672" s="458" t="s">
        <v>15</v>
      </c>
      <c r="C672" s="506" t="s">
        <v>617</v>
      </c>
      <c r="E672" s="578"/>
      <c r="F672" s="578"/>
      <c r="G672" s="581"/>
    </row>
    <row r="673" spans="2:8">
      <c r="C673" s="591" t="s">
        <v>1045</v>
      </c>
      <c r="D673" t="s">
        <v>529</v>
      </c>
      <c r="E673" s="593" t="s">
        <v>1047</v>
      </c>
      <c r="F673" s="592"/>
      <c r="G673" s="517"/>
    </row>
    <row r="674" spans="2:8">
      <c r="C674" s="572"/>
      <c r="D674" s="590" t="s">
        <v>529</v>
      </c>
      <c r="E674" s="764" t="s">
        <v>1046</v>
      </c>
      <c r="F674" s="764"/>
      <c r="G674" s="764"/>
    </row>
    <row r="675" spans="2:8">
      <c r="B675" s="502"/>
      <c r="C675" s="585"/>
      <c r="E675" s="584"/>
      <c r="F675" s="584"/>
      <c r="G675" s="515"/>
    </row>
    <row r="676" spans="2:8">
      <c r="C676" s="591" t="s">
        <v>1048</v>
      </c>
      <c r="D676" s="573" t="s">
        <v>529</v>
      </c>
      <c r="E676" s="763" t="s">
        <v>1050</v>
      </c>
      <c r="F676" s="763"/>
      <c r="G676" s="763"/>
      <c r="H676" s="763"/>
    </row>
    <row r="677" spans="2:8">
      <c r="C677" s="629" t="s">
        <v>1049</v>
      </c>
      <c r="D677" s="573" t="s">
        <v>529</v>
      </c>
      <c r="E677" s="763" t="s">
        <v>1051</v>
      </c>
      <c r="F677" s="763"/>
      <c r="G677" s="763"/>
      <c r="H677" s="763"/>
    </row>
    <row r="678" spans="2:8">
      <c r="C678" s="594" t="s">
        <v>1053</v>
      </c>
      <c r="D678" s="573" t="s">
        <v>529</v>
      </c>
      <c r="E678" s="764" t="s">
        <v>1052</v>
      </c>
      <c r="F678" s="764"/>
      <c r="G678" s="764"/>
    </row>
    <row r="679" spans="2:8" ht="15.75" thickBot="1">
      <c r="D679" s="505"/>
      <c r="E679" s="505"/>
      <c r="F679" s="505"/>
      <c r="G679" s="505"/>
      <c r="H679" s="505"/>
    </row>
    <row r="680" spans="2:8">
      <c r="C680" s="594" t="s">
        <v>1054</v>
      </c>
      <c r="D680" s="573" t="s">
        <v>529</v>
      </c>
      <c r="E680" s="764" t="s">
        <v>1055</v>
      </c>
      <c r="F680" s="764"/>
      <c r="G680" s="764"/>
    </row>
    <row r="684" spans="2:8">
      <c r="C684" s="511" t="s">
        <v>1061</v>
      </c>
    </row>
    <row r="685" spans="2:8">
      <c r="C685" s="590" t="s">
        <v>1066</v>
      </c>
    </row>
    <row r="686" spans="2:8">
      <c r="C686" s="590" t="s">
        <v>1067</v>
      </c>
    </row>
    <row r="687" spans="2:8">
      <c r="C687" s="590" t="s">
        <v>1069</v>
      </c>
      <c r="D687" s="590" t="s">
        <v>529</v>
      </c>
      <c r="E687" s="590" t="s">
        <v>1062</v>
      </c>
    </row>
    <row r="688" spans="2:8">
      <c r="E688" s="590" t="s">
        <v>1063</v>
      </c>
      <c r="F688" s="502">
        <v>2</v>
      </c>
      <c r="G688" s="590" t="s">
        <v>1064</v>
      </c>
    </row>
    <row r="689" spans="1:9">
      <c r="D689" s="590" t="s">
        <v>529</v>
      </c>
      <c r="E689" s="506" t="s">
        <v>1065</v>
      </c>
    </row>
    <row r="691" spans="1:9">
      <c r="C691" s="590" t="s">
        <v>1068</v>
      </c>
      <c r="D691" s="590" t="s">
        <v>529</v>
      </c>
      <c r="E691" s="590" t="s">
        <v>1071</v>
      </c>
    </row>
    <row r="692" spans="1:9">
      <c r="G692" s="590" t="s">
        <v>1070</v>
      </c>
    </row>
    <row r="694" spans="1:9">
      <c r="C694" s="590" t="s">
        <v>1074</v>
      </c>
      <c r="D694" s="590" t="s">
        <v>529</v>
      </c>
      <c r="E694" s="590" t="s">
        <v>1073</v>
      </c>
    </row>
    <row r="695" spans="1:9">
      <c r="C695" s="590" t="s">
        <v>1075</v>
      </c>
      <c r="D695" s="590"/>
    </row>
    <row r="697" spans="1:9" ht="15.75" thickBot="1">
      <c r="C697" s="590" t="s">
        <v>1072</v>
      </c>
      <c r="D697" s="632" t="s">
        <v>529</v>
      </c>
      <c r="E697" s="632" t="s">
        <v>1076</v>
      </c>
      <c r="F697" s="632"/>
      <c r="G697" s="632"/>
      <c r="H697" s="632"/>
      <c r="I697" s="632"/>
    </row>
    <row r="698" spans="1:9">
      <c r="D698" s="590"/>
      <c r="E698" s="506"/>
    </row>
    <row r="699" spans="1:9">
      <c r="C699" s="631" t="s">
        <v>1078</v>
      </c>
      <c r="D699" s="590" t="s">
        <v>529</v>
      </c>
      <c r="E699" s="506" t="s">
        <v>1077</v>
      </c>
    </row>
    <row r="703" spans="1:9" ht="18.75">
      <c r="A703" s="755" t="s">
        <v>975</v>
      </c>
      <c r="B703" s="755"/>
      <c r="C703" s="755"/>
      <c r="D703" s="755"/>
      <c r="E703" s="755"/>
      <c r="F703" s="755"/>
      <c r="G703" s="755"/>
      <c r="H703" s="755"/>
    </row>
    <row r="704" spans="1:9" ht="15.75">
      <c r="A704" s="756" t="s">
        <v>1102</v>
      </c>
      <c r="B704" s="756"/>
      <c r="C704" s="756"/>
      <c r="D704" s="756"/>
      <c r="E704" s="756"/>
      <c r="F704" s="756"/>
      <c r="G704" s="756"/>
      <c r="H704" s="756"/>
    </row>
    <row r="705" spans="1:8" ht="15.75">
      <c r="A705" s="756" t="s">
        <v>1111</v>
      </c>
      <c r="B705" s="756"/>
      <c r="C705" s="756"/>
      <c r="D705" s="756"/>
      <c r="E705" s="756"/>
      <c r="F705" s="756"/>
      <c r="G705" s="756"/>
      <c r="H705" s="756"/>
    </row>
    <row r="708" spans="1:8">
      <c r="B708">
        <v>1</v>
      </c>
      <c r="C708" s="591" t="s">
        <v>1103</v>
      </c>
      <c r="D708" s="590" t="s">
        <v>529</v>
      </c>
      <c r="E708" s="759">
        <v>600000</v>
      </c>
      <c r="F708" s="759"/>
    </row>
    <row r="709" spans="1:8">
      <c r="C709" s="591" t="s">
        <v>1104</v>
      </c>
      <c r="D709" s="590" t="s">
        <v>529</v>
      </c>
      <c r="E709" s="654" t="s">
        <v>1109</v>
      </c>
      <c r="F709" s="653"/>
      <c r="G709" s="514"/>
    </row>
    <row r="710" spans="1:8">
      <c r="C710" s="594"/>
      <c r="D710" s="590" t="s">
        <v>529</v>
      </c>
      <c r="E710" s="759">
        <v>150000</v>
      </c>
      <c r="F710" s="759"/>
    </row>
    <row r="711" spans="1:8">
      <c r="C711" s="594" t="s">
        <v>1105</v>
      </c>
      <c r="D711" s="590" t="s">
        <v>529</v>
      </c>
      <c r="E711" s="590" t="s">
        <v>1110</v>
      </c>
    </row>
    <row r="712" spans="1:8">
      <c r="D712" s="590" t="s">
        <v>529</v>
      </c>
      <c r="E712" s="757">
        <v>750000</v>
      </c>
      <c r="F712" s="757"/>
    </row>
    <row r="713" spans="1:8">
      <c r="C713" s="594"/>
      <c r="D713" s="590"/>
      <c r="E713" s="757"/>
      <c r="F713" s="757"/>
    </row>
    <row r="715" spans="1:8">
      <c r="B715">
        <v>2</v>
      </c>
      <c r="C715" s="591" t="s">
        <v>1106</v>
      </c>
      <c r="D715" s="590" t="s">
        <v>529</v>
      </c>
      <c r="E715" s="759">
        <v>775000</v>
      </c>
      <c r="F715" s="759"/>
    </row>
    <row r="716" spans="1:8">
      <c r="C716" s="591" t="s">
        <v>1104</v>
      </c>
      <c r="D716" s="590" t="s">
        <v>529</v>
      </c>
      <c r="E716" s="654" t="s">
        <v>1107</v>
      </c>
      <c r="F716" s="653"/>
    </row>
    <row r="717" spans="1:8">
      <c r="C717" s="594"/>
      <c r="D717" s="590" t="s">
        <v>529</v>
      </c>
      <c r="E717" s="759">
        <v>193750</v>
      </c>
      <c r="F717" s="759"/>
    </row>
    <row r="718" spans="1:8">
      <c r="C718" s="594" t="s">
        <v>1105</v>
      </c>
      <c r="D718" s="590" t="s">
        <v>529</v>
      </c>
      <c r="E718" s="590" t="s">
        <v>1108</v>
      </c>
    </row>
    <row r="719" spans="1:8">
      <c r="D719" s="590" t="s">
        <v>529</v>
      </c>
      <c r="E719" s="759">
        <v>968750</v>
      </c>
      <c r="F719" s="759"/>
    </row>
    <row r="720" spans="1:8">
      <c r="C720" s="594" t="s">
        <v>26</v>
      </c>
      <c r="D720" s="590" t="s">
        <v>529</v>
      </c>
      <c r="E720" s="757">
        <v>975000</v>
      </c>
      <c r="F720" s="757"/>
    </row>
    <row r="728" spans="1:8" ht="18.75">
      <c r="A728" s="755" t="s">
        <v>975</v>
      </c>
      <c r="B728" s="755"/>
      <c r="C728" s="755"/>
      <c r="D728" s="755"/>
      <c r="E728" s="755"/>
      <c r="F728" s="755"/>
      <c r="G728" s="755"/>
      <c r="H728" s="755"/>
    </row>
    <row r="729" spans="1:8" ht="15.75">
      <c r="A729" s="756" t="s">
        <v>1136</v>
      </c>
      <c r="B729" s="756"/>
      <c r="C729" s="756"/>
      <c r="D729" s="756"/>
      <c r="E729" s="756"/>
      <c r="F729" s="756"/>
      <c r="G729" s="756"/>
      <c r="H729" s="756"/>
    </row>
    <row r="730" spans="1:8" ht="15.75">
      <c r="A730" s="756" t="s">
        <v>1137</v>
      </c>
      <c r="B730" s="756"/>
      <c r="C730" s="756"/>
      <c r="D730" s="756"/>
      <c r="E730" s="756"/>
      <c r="F730" s="756"/>
      <c r="G730" s="756"/>
      <c r="H730" s="756"/>
    </row>
    <row r="733" spans="1:8">
      <c r="B733">
        <v>1</v>
      </c>
      <c r="C733" s="591" t="s">
        <v>1138</v>
      </c>
      <c r="D733" s="590"/>
      <c r="E733" s="759"/>
      <c r="F733" s="759"/>
    </row>
    <row r="734" spans="1:8">
      <c r="C734" s="591" t="s">
        <v>1139</v>
      </c>
      <c r="D734" s="590" t="s">
        <v>529</v>
      </c>
      <c r="E734" s="654" t="s">
        <v>1140</v>
      </c>
      <c r="F734" s="653"/>
      <c r="G734" s="514"/>
    </row>
    <row r="735" spans="1:8">
      <c r="C735" s="594"/>
      <c r="D735" s="590" t="s">
        <v>529</v>
      </c>
      <c r="E735" s="758" t="s">
        <v>1141</v>
      </c>
      <c r="F735" s="759"/>
    </row>
    <row r="736" spans="1:8">
      <c r="C736" s="591" t="s">
        <v>1142</v>
      </c>
      <c r="D736" s="590" t="s">
        <v>529</v>
      </c>
      <c r="E736" s="590" t="s">
        <v>1143</v>
      </c>
    </row>
    <row r="737" spans="2:6">
      <c r="D737" s="590" t="s">
        <v>529</v>
      </c>
      <c r="E737" s="758" t="s">
        <v>1144</v>
      </c>
      <c r="F737" s="758"/>
    </row>
    <row r="738" spans="2:6">
      <c r="C738" s="591" t="s">
        <v>1155</v>
      </c>
      <c r="D738" s="590" t="s">
        <v>529</v>
      </c>
      <c r="E738" s="657" t="s">
        <v>1145</v>
      </c>
      <c r="F738" s="656"/>
    </row>
    <row r="739" spans="2:6">
      <c r="C739" s="591"/>
      <c r="D739" s="590" t="s">
        <v>529</v>
      </c>
      <c r="E739" s="657" t="s">
        <v>1146</v>
      </c>
      <c r="F739" s="656"/>
    </row>
    <row r="740" spans="2:6">
      <c r="C740" s="590" t="s">
        <v>1147</v>
      </c>
      <c r="D740" s="590" t="s">
        <v>529</v>
      </c>
      <c r="E740" s="657" t="s">
        <v>1148</v>
      </c>
      <c r="F740" s="656"/>
    </row>
    <row r="741" spans="2:6">
      <c r="C741" s="591"/>
      <c r="D741" s="590" t="s">
        <v>529</v>
      </c>
      <c r="E741" s="757">
        <v>807765</v>
      </c>
      <c r="F741" s="757"/>
    </row>
    <row r="742" spans="2:6">
      <c r="C742" s="591"/>
      <c r="D742" s="590"/>
      <c r="E742" s="656"/>
      <c r="F742" s="656"/>
    </row>
    <row r="743" spans="2:6">
      <c r="B743">
        <v>2</v>
      </c>
      <c r="C743" s="591" t="s">
        <v>1149</v>
      </c>
      <c r="D743" s="590"/>
      <c r="E743" s="759"/>
      <c r="F743" s="759"/>
    </row>
    <row r="744" spans="2:6">
      <c r="C744" s="591" t="s">
        <v>1139</v>
      </c>
      <c r="D744" s="590" t="s">
        <v>529</v>
      </c>
      <c r="E744" s="654" t="s">
        <v>1150</v>
      </c>
      <c r="F744" s="653"/>
    </row>
    <row r="745" spans="2:6">
      <c r="C745" s="594"/>
      <c r="D745" s="590" t="s">
        <v>529</v>
      </c>
      <c r="E745" s="758" t="s">
        <v>1151</v>
      </c>
      <c r="F745" s="759"/>
    </row>
    <row r="746" spans="2:6">
      <c r="C746" s="591" t="s">
        <v>1142</v>
      </c>
      <c r="D746" s="590" t="s">
        <v>529</v>
      </c>
      <c r="E746" s="590" t="s">
        <v>1152</v>
      </c>
    </row>
    <row r="747" spans="2:6">
      <c r="D747" s="590" t="s">
        <v>529</v>
      </c>
      <c r="E747" s="758" t="s">
        <v>1153</v>
      </c>
      <c r="F747" s="758"/>
    </row>
    <row r="748" spans="2:6">
      <c r="C748" s="591" t="s">
        <v>1154</v>
      </c>
      <c r="D748" s="590" t="s">
        <v>529</v>
      </c>
      <c r="E748" s="657" t="s">
        <v>1156</v>
      </c>
      <c r="F748" s="656"/>
    </row>
    <row r="749" spans="2:6">
      <c r="C749" s="591"/>
      <c r="D749" s="590" t="s">
        <v>529</v>
      </c>
      <c r="E749" s="657" t="s">
        <v>1157</v>
      </c>
      <c r="F749" s="656"/>
    </row>
    <row r="750" spans="2:6">
      <c r="C750" s="590" t="s">
        <v>1159</v>
      </c>
      <c r="D750" s="590" t="s">
        <v>529</v>
      </c>
      <c r="E750" s="657" t="s">
        <v>1158</v>
      </c>
      <c r="F750" s="656"/>
    </row>
    <row r="751" spans="2:6">
      <c r="D751" s="590" t="s">
        <v>529</v>
      </c>
      <c r="E751" s="757">
        <v>908735</v>
      </c>
      <c r="F751" s="757"/>
    </row>
    <row r="755" spans="1:8" ht="18.75">
      <c r="A755" s="755" t="s">
        <v>975</v>
      </c>
      <c r="B755" s="755"/>
      <c r="C755" s="755"/>
      <c r="D755" s="755"/>
      <c r="E755" s="755"/>
      <c r="F755" s="755"/>
      <c r="G755" s="755"/>
      <c r="H755" s="755"/>
    </row>
    <row r="756" spans="1:8" ht="15.75">
      <c r="A756" s="756" t="s">
        <v>1171</v>
      </c>
      <c r="B756" s="756"/>
      <c r="C756" s="756"/>
      <c r="D756" s="756"/>
      <c r="E756" s="756"/>
      <c r="F756" s="756"/>
      <c r="G756" s="756"/>
      <c r="H756" s="756"/>
    </row>
    <row r="757" spans="1:8" ht="15.75">
      <c r="A757" s="756" t="s">
        <v>1172</v>
      </c>
      <c r="B757" s="756"/>
      <c r="C757" s="756"/>
      <c r="D757" s="756"/>
      <c r="E757" s="756"/>
      <c r="F757" s="756"/>
      <c r="G757" s="756"/>
      <c r="H757" s="756"/>
    </row>
    <row r="760" spans="1:8">
      <c r="C760" s="590" t="s">
        <v>1173</v>
      </c>
      <c r="D760" s="590" t="s">
        <v>529</v>
      </c>
      <c r="E760" s="758" t="s">
        <v>1177</v>
      </c>
      <c r="F760" s="759"/>
    </row>
    <row r="761" spans="1:8">
      <c r="C761" s="591"/>
      <c r="D761" s="590" t="s">
        <v>529</v>
      </c>
      <c r="E761" s="654" t="s">
        <v>1176</v>
      </c>
      <c r="F761" s="653"/>
      <c r="G761" s="514"/>
    </row>
    <row r="762" spans="1:8">
      <c r="C762" s="591"/>
      <c r="D762" s="590"/>
      <c r="E762" s="654"/>
      <c r="F762" s="653"/>
      <c r="G762" s="514"/>
    </row>
    <row r="763" spans="1:8">
      <c r="C763" s="590" t="s">
        <v>1174</v>
      </c>
      <c r="D763" s="590" t="s">
        <v>529</v>
      </c>
      <c r="E763" s="758" t="s">
        <v>1178</v>
      </c>
      <c r="F763" s="759"/>
    </row>
    <row r="764" spans="1:8">
      <c r="C764" s="591"/>
      <c r="D764" s="590" t="s">
        <v>529</v>
      </c>
      <c r="E764" s="590" t="s">
        <v>1176</v>
      </c>
    </row>
    <row r="765" spans="1:8">
      <c r="C765" s="591"/>
      <c r="D765" s="590"/>
      <c r="E765" s="590"/>
    </row>
    <row r="766" spans="1:8">
      <c r="C766" s="590" t="s">
        <v>1175</v>
      </c>
      <c r="D766" s="590" t="s">
        <v>529</v>
      </c>
      <c r="E766" s="758" t="s">
        <v>1179</v>
      </c>
      <c r="F766" s="758"/>
    </row>
    <row r="767" spans="1:8">
      <c r="C767" s="591"/>
      <c r="D767" s="590" t="s">
        <v>529</v>
      </c>
      <c r="E767" s="657" t="s">
        <v>1180</v>
      </c>
      <c r="F767" s="656"/>
    </row>
    <row r="768" spans="1:8">
      <c r="C768" s="591"/>
      <c r="D768" s="590"/>
      <c r="E768" s="657"/>
      <c r="F768" s="656"/>
    </row>
    <row r="769" spans="1:8">
      <c r="C769" s="590" t="s">
        <v>1181</v>
      </c>
      <c r="D769" s="590" t="s">
        <v>529</v>
      </c>
      <c r="E769" s="657" t="s">
        <v>1182</v>
      </c>
      <c r="F769" s="656"/>
    </row>
    <row r="770" spans="1:8">
      <c r="C770" s="591"/>
      <c r="D770" s="590" t="s">
        <v>529</v>
      </c>
      <c r="E770" s="757" t="s">
        <v>1183</v>
      </c>
      <c r="F770" s="757"/>
    </row>
    <row r="771" spans="1:8">
      <c r="C771" s="591"/>
      <c r="D771" s="590"/>
      <c r="E771" s="656"/>
      <c r="F771" s="656"/>
    </row>
    <row r="772" spans="1:8">
      <c r="C772" s="590" t="s">
        <v>1184</v>
      </c>
      <c r="D772" s="590" t="s">
        <v>529</v>
      </c>
      <c r="E772" s="758" t="s">
        <v>1185</v>
      </c>
      <c r="F772" s="758"/>
    </row>
    <row r="773" spans="1:8">
      <c r="C773" s="591"/>
      <c r="D773" s="590" t="s">
        <v>529</v>
      </c>
      <c r="E773" s="657" t="s">
        <v>901</v>
      </c>
      <c r="F773" s="656"/>
    </row>
    <row r="774" spans="1:8">
      <c r="C774" s="594"/>
      <c r="D774" s="590"/>
      <c r="E774" s="758"/>
      <c r="F774" s="759"/>
    </row>
    <row r="775" spans="1:8">
      <c r="C775" s="590" t="s">
        <v>1186</v>
      </c>
      <c r="D775" s="590" t="s">
        <v>529</v>
      </c>
      <c r="E775" s="758" t="s">
        <v>1187</v>
      </c>
      <c r="F775" s="758"/>
    </row>
    <row r="776" spans="1:8">
      <c r="D776" s="590" t="s">
        <v>529</v>
      </c>
      <c r="E776" s="657" t="s">
        <v>1188</v>
      </c>
      <c r="F776" s="656"/>
    </row>
    <row r="777" spans="1:8">
      <c r="C777" s="591"/>
      <c r="D777" s="590"/>
      <c r="E777" s="657"/>
      <c r="F777" s="656"/>
    </row>
    <row r="778" spans="1:8">
      <c r="C778" s="590" t="s">
        <v>477</v>
      </c>
      <c r="D778" s="590" t="s">
        <v>529</v>
      </c>
      <c r="E778" s="657" t="s">
        <v>1189</v>
      </c>
      <c r="F778" s="656"/>
    </row>
    <row r="779" spans="1:8">
      <c r="C779" s="590"/>
      <c r="D779" s="590"/>
      <c r="E779" s="657"/>
      <c r="F779" s="656"/>
    </row>
    <row r="780" spans="1:8">
      <c r="D780" s="590"/>
      <c r="E780" s="757"/>
      <c r="F780" s="757"/>
    </row>
    <row r="782" spans="1:8" ht="18.75">
      <c r="A782" s="755" t="s">
        <v>975</v>
      </c>
      <c r="B782" s="755"/>
      <c r="C782" s="755"/>
      <c r="D782" s="755"/>
      <c r="E782" s="755"/>
      <c r="F782" s="755"/>
      <c r="G782" s="755"/>
      <c r="H782" s="755"/>
    </row>
    <row r="783" spans="1:8" ht="15.75">
      <c r="A783" s="756" t="s">
        <v>1190</v>
      </c>
      <c r="B783" s="756"/>
      <c r="C783" s="756"/>
      <c r="D783" s="756"/>
      <c r="E783" s="756"/>
      <c r="F783" s="756"/>
      <c r="G783" s="756"/>
      <c r="H783" s="756"/>
    </row>
    <row r="784" spans="1:8" ht="15.75">
      <c r="A784" s="756" t="s">
        <v>1191</v>
      </c>
      <c r="B784" s="756"/>
      <c r="C784" s="756"/>
      <c r="D784" s="756"/>
      <c r="E784" s="756"/>
      <c r="F784" s="756"/>
      <c r="G784" s="756"/>
      <c r="H784" s="756"/>
    </row>
    <row r="787" spans="3:7">
      <c r="C787" s="590" t="s">
        <v>1192</v>
      </c>
      <c r="D787" s="590" t="s">
        <v>529</v>
      </c>
      <c r="E787" s="758" t="s">
        <v>1193</v>
      </c>
      <c r="F787" s="759"/>
    </row>
    <row r="788" spans="3:7">
      <c r="C788" s="591"/>
      <c r="D788" s="590"/>
      <c r="E788" s="654"/>
      <c r="F788" s="653"/>
      <c r="G788" s="514"/>
    </row>
    <row r="789" spans="3:7">
      <c r="C789" s="590" t="s">
        <v>1194</v>
      </c>
      <c r="D789" s="590" t="s">
        <v>529</v>
      </c>
      <c r="E789" s="760" t="s">
        <v>1195</v>
      </c>
      <c r="F789" s="761"/>
      <c r="G789" s="629" t="s">
        <v>1196</v>
      </c>
    </row>
    <row r="790" spans="3:7">
      <c r="C790" s="590"/>
      <c r="D790" s="590"/>
      <c r="E790" s="758"/>
      <c r="F790" s="759"/>
    </row>
    <row r="791" spans="3:7">
      <c r="C791" s="590" t="s">
        <v>433</v>
      </c>
      <c r="D791" s="590" t="s">
        <v>529</v>
      </c>
      <c r="E791" s="758" t="s">
        <v>1197</v>
      </c>
      <c r="F791" s="759"/>
    </row>
    <row r="792" spans="3:7">
      <c r="C792" s="591"/>
      <c r="D792" s="590"/>
      <c r="E792" s="590"/>
    </row>
    <row r="793" spans="3:7">
      <c r="C793" s="590" t="s">
        <v>1198</v>
      </c>
      <c r="D793" s="590" t="s">
        <v>529</v>
      </c>
      <c r="E793" s="760" t="s">
        <v>1199</v>
      </c>
      <c r="F793" s="760"/>
      <c r="G793" s="590" t="s">
        <v>1196</v>
      </c>
    </row>
    <row r="794" spans="3:7">
      <c r="C794" s="591"/>
      <c r="D794" s="590"/>
      <c r="E794" s="657"/>
      <c r="F794" s="656"/>
    </row>
    <row r="795" spans="3:7">
      <c r="C795" s="506" t="s">
        <v>1200</v>
      </c>
      <c r="D795" s="506" t="s">
        <v>529</v>
      </c>
      <c r="E795" s="757" t="s">
        <v>1201</v>
      </c>
      <c r="F795" s="757"/>
    </row>
    <row r="796" spans="3:7">
      <c r="C796" s="590"/>
      <c r="D796" s="590"/>
      <c r="E796" s="657"/>
      <c r="F796" s="656"/>
    </row>
    <row r="797" spans="3:7">
      <c r="C797" s="591"/>
      <c r="D797" s="590"/>
      <c r="E797" s="757"/>
      <c r="F797" s="757"/>
    </row>
    <row r="798" spans="3:7">
      <c r="C798" s="591"/>
      <c r="D798" s="590"/>
      <c r="E798" s="656" t="s">
        <v>1204</v>
      </c>
      <c r="F798" s="656"/>
    </row>
    <row r="799" spans="3:7">
      <c r="C799" s="590"/>
      <c r="D799" s="590"/>
      <c r="E799" s="758" t="s">
        <v>1202</v>
      </c>
      <c r="F799" s="758"/>
    </row>
    <row r="800" spans="3:7">
      <c r="C800" s="591"/>
      <c r="D800" s="590"/>
      <c r="E800" s="657"/>
      <c r="F800" s="656"/>
    </row>
    <row r="801" spans="1:9">
      <c r="C801" s="594"/>
      <c r="D801" s="590"/>
      <c r="E801" s="758"/>
      <c r="F801" s="759"/>
    </row>
    <row r="802" spans="1:9">
      <c r="C802" s="590"/>
      <c r="D802" s="590"/>
      <c r="E802" s="758"/>
      <c r="F802" s="758"/>
    </row>
    <row r="803" spans="1:9">
      <c r="D803" s="590"/>
      <c r="E803" s="657" t="s">
        <v>1203</v>
      </c>
      <c r="F803" s="656"/>
    </row>
    <row r="804" spans="1:9">
      <c r="C804" s="591"/>
      <c r="D804" s="590"/>
      <c r="E804" s="657"/>
      <c r="F804" s="656"/>
    </row>
    <row r="805" spans="1:9">
      <c r="C805" s="590"/>
      <c r="D805" s="590"/>
      <c r="E805" s="657"/>
      <c r="F805" s="656"/>
    </row>
    <row r="806" spans="1:9">
      <c r="C806" s="590"/>
      <c r="D806" s="590"/>
      <c r="E806" s="657"/>
      <c r="F806" s="656"/>
    </row>
    <row r="808" spans="1:9" ht="18.75">
      <c r="A808" s="755" t="s">
        <v>975</v>
      </c>
      <c r="B808" s="755"/>
      <c r="C808" s="755"/>
      <c r="D808" s="755"/>
      <c r="E808" s="755"/>
      <c r="F808" s="755"/>
      <c r="G808" s="755"/>
      <c r="H808" s="755"/>
      <c r="I808" s="755"/>
    </row>
    <row r="809" spans="1:9" ht="15.75">
      <c r="A809" s="756" t="s">
        <v>1219</v>
      </c>
      <c r="B809" s="756"/>
      <c r="C809" s="756"/>
      <c r="D809" s="756"/>
      <c r="E809" s="756"/>
      <c r="F809" s="756"/>
      <c r="G809" s="756"/>
      <c r="H809" s="756"/>
      <c r="I809" s="756"/>
    </row>
    <row r="810" spans="1:9" ht="15.75">
      <c r="A810" s="756" t="s">
        <v>1220</v>
      </c>
      <c r="B810" s="756"/>
      <c r="C810" s="756"/>
      <c r="D810" s="756"/>
      <c r="E810" s="756"/>
      <c r="F810" s="756"/>
      <c r="G810" s="756"/>
      <c r="H810" s="756"/>
      <c r="I810" s="756"/>
    </row>
    <row r="812" spans="1:9">
      <c r="B812" s="506">
        <v>1</v>
      </c>
      <c r="C812" s="506" t="s">
        <v>10</v>
      </c>
    </row>
    <row r="813" spans="1:9">
      <c r="C813" s="590" t="s">
        <v>1221</v>
      </c>
      <c r="D813" s="697">
        <v>0.1</v>
      </c>
      <c r="E813" s="661" t="s">
        <v>219</v>
      </c>
      <c r="F813" s="661" t="s">
        <v>57</v>
      </c>
      <c r="G813" s="695">
        <v>389333</v>
      </c>
      <c r="H813" s="695">
        <f>G813*D813</f>
        <v>38933.300000000003</v>
      </c>
    </row>
    <row r="814" spans="1:9">
      <c r="C814" s="590" t="s">
        <v>1222</v>
      </c>
      <c r="D814" s="697">
        <v>1</v>
      </c>
      <c r="E814" s="661" t="s">
        <v>36</v>
      </c>
      <c r="F814" s="661" t="s">
        <v>57</v>
      </c>
      <c r="G814" s="695">
        <v>1464000</v>
      </c>
      <c r="H814" s="695">
        <f>G814*D814</f>
        <v>1464000</v>
      </c>
    </row>
    <row r="815" spans="1:9">
      <c r="C815" s="590" t="s">
        <v>1223</v>
      </c>
      <c r="D815" s="697">
        <v>2</v>
      </c>
      <c r="E815" s="661" t="s">
        <v>36</v>
      </c>
      <c r="F815" s="661" t="s">
        <v>57</v>
      </c>
      <c r="G815" s="695">
        <v>254100</v>
      </c>
      <c r="H815" s="695">
        <f>G815*D815</f>
        <v>508200</v>
      </c>
    </row>
    <row r="816" spans="1:9">
      <c r="G816" s="506"/>
      <c r="H816" s="506" t="s">
        <v>1224</v>
      </c>
      <c r="I816" s="696">
        <f>SUM(H813:H815)</f>
        <v>2011133.3</v>
      </c>
    </row>
    <row r="818" spans="2:9">
      <c r="B818" s="506">
        <v>2</v>
      </c>
      <c r="C818" s="506" t="s">
        <v>987</v>
      </c>
    </row>
    <row r="819" spans="2:9">
      <c r="C819" s="590" t="s">
        <v>1225</v>
      </c>
      <c r="D819" s="697">
        <f>3.14*0.2*2</f>
        <v>1.2560000000000002</v>
      </c>
      <c r="E819" s="661" t="s">
        <v>219</v>
      </c>
      <c r="F819" s="661" t="s">
        <v>57</v>
      </c>
      <c r="G819" s="695">
        <v>53325</v>
      </c>
      <c r="H819" s="695">
        <f>G819*D819</f>
        <v>66976.200000000012</v>
      </c>
    </row>
    <row r="820" spans="2:9">
      <c r="C820" s="590" t="s">
        <v>1226</v>
      </c>
      <c r="D820" s="697">
        <f>3.14*0.2*2</f>
        <v>1.2560000000000002</v>
      </c>
      <c r="E820" s="661" t="s">
        <v>219</v>
      </c>
      <c r="F820" s="661" t="s">
        <v>57</v>
      </c>
      <c r="G820" s="695">
        <v>214375</v>
      </c>
      <c r="H820" s="695">
        <f>G820*D820</f>
        <v>269255.00000000006</v>
      </c>
    </row>
    <row r="821" spans="2:9">
      <c r="C821" s="590" t="s">
        <v>1227</v>
      </c>
      <c r="D821" s="697">
        <f>3.14*0.2*1.5*2*2</f>
        <v>3.7680000000000007</v>
      </c>
      <c r="E821" s="661" t="s">
        <v>219</v>
      </c>
      <c r="F821" s="661" t="s">
        <v>57</v>
      </c>
      <c r="G821" s="695">
        <v>214375</v>
      </c>
      <c r="H821" s="695">
        <f>G821*D821</f>
        <v>807765.00000000012</v>
      </c>
    </row>
    <row r="822" spans="2:9">
      <c r="C822" s="590" t="s">
        <v>1228</v>
      </c>
      <c r="D822" s="697">
        <f>3.14*0.2*3</f>
        <v>1.8840000000000003</v>
      </c>
      <c r="E822" s="661" t="s">
        <v>219</v>
      </c>
      <c r="F822" s="661" t="s">
        <v>1230</v>
      </c>
      <c r="G822" s="695">
        <v>14937.5</v>
      </c>
      <c r="H822" s="695">
        <f>G822*D822</f>
        <v>28142.250000000004</v>
      </c>
    </row>
    <row r="823" spans="2:9">
      <c r="C823" s="590" t="s">
        <v>1229</v>
      </c>
      <c r="D823" s="697">
        <v>2.5099999999999998</v>
      </c>
      <c r="E823" s="661" t="s">
        <v>219</v>
      </c>
      <c r="F823" s="661" t="s">
        <v>1231</v>
      </c>
      <c r="G823" s="695">
        <v>46587.5</v>
      </c>
      <c r="H823" s="695">
        <f>G823*D823</f>
        <v>116934.62499999999</v>
      </c>
    </row>
    <row r="824" spans="2:9">
      <c r="D824" s="697"/>
      <c r="E824" s="661"/>
      <c r="H824" s="506" t="s">
        <v>1232</v>
      </c>
      <c r="I824" s="696">
        <f>SUM(H819:H823)</f>
        <v>1289073.0750000002</v>
      </c>
    </row>
    <row r="825" spans="2:9">
      <c r="H825" s="631" t="s">
        <v>775</v>
      </c>
      <c r="I825" s="696">
        <f>I824+I816</f>
        <v>3300206.375</v>
      </c>
    </row>
    <row r="826" spans="2:9">
      <c r="H826" s="631" t="s">
        <v>434</v>
      </c>
      <c r="I826" s="696"/>
    </row>
    <row r="827" spans="2:9">
      <c r="H827" s="631" t="s">
        <v>1218</v>
      </c>
      <c r="I827" s="696">
        <f>I825+I826</f>
        <v>3300206.375</v>
      </c>
    </row>
    <row r="828" spans="2:9">
      <c r="H828" s="631" t="s">
        <v>1233</v>
      </c>
      <c r="I828" s="696">
        <v>3300200</v>
      </c>
    </row>
    <row r="836" spans="1:11" ht="18.75">
      <c r="A836" s="755" t="s">
        <v>975</v>
      </c>
      <c r="B836" s="755"/>
      <c r="C836" s="755"/>
      <c r="D836" s="755"/>
      <c r="E836" s="755"/>
      <c r="F836" s="755"/>
      <c r="G836" s="755"/>
      <c r="H836" s="755"/>
      <c r="I836" s="755"/>
    </row>
    <row r="837" spans="1:11" ht="15.75">
      <c r="A837" s="756" t="s">
        <v>1241</v>
      </c>
      <c r="B837" s="756"/>
      <c r="C837" s="756"/>
      <c r="D837" s="756"/>
      <c r="E837" s="756"/>
      <c r="F837" s="756"/>
      <c r="G837" s="756"/>
      <c r="H837" s="756"/>
      <c r="I837" s="756"/>
    </row>
    <row r="838" spans="1:11" ht="15.75">
      <c r="A838" s="756" t="s">
        <v>1220</v>
      </c>
      <c r="B838" s="756"/>
      <c r="C838" s="756"/>
      <c r="D838" s="756"/>
      <c r="E838" s="756"/>
      <c r="F838" s="756"/>
      <c r="G838" s="756"/>
      <c r="H838" s="756"/>
      <c r="I838" s="756"/>
    </row>
    <row r="840" spans="1:11">
      <c r="B840" s="506">
        <v>1</v>
      </c>
      <c r="C840" s="506" t="s">
        <v>10</v>
      </c>
    </row>
    <row r="841" spans="1:11">
      <c r="C841" s="590" t="s">
        <v>1239</v>
      </c>
      <c r="D841" s="697">
        <v>1</v>
      </c>
      <c r="E841" s="661" t="s">
        <v>36</v>
      </c>
      <c r="F841" s="661" t="s">
        <v>13</v>
      </c>
      <c r="G841" s="695">
        <v>664360.41</v>
      </c>
      <c r="H841" s="695">
        <f>G841*D841</f>
        <v>664360.41</v>
      </c>
    </row>
    <row r="842" spans="1:11">
      <c r="C842" s="590" t="s">
        <v>1234</v>
      </c>
      <c r="D842" s="697">
        <v>2</v>
      </c>
      <c r="E842" s="661" t="s">
        <v>36</v>
      </c>
      <c r="F842" s="661" t="s">
        <v>13</v>
      </c>
      <c r="G842" s="695">
        <v>105148.83</v>
      </c>
      <c r="H842" s="695">
        <f>G842*D842</f>
        <v>210297.66</v>
      </c>
    </row>
    <row r="843" spans="1:11">
      <c r="C843" s="590" t="s">
        <v>1240</v>
      </c>
      <c r="D843" s="697">
        <v>0.1</v>
      </c>
      <c r="E843" s="661" t="s">
        <v>219</v>
      </c>
      <c r="F843" s="661" t="s">
        <v>13</v>
      </c>
      <c r="G843" s="695">
        <v>304700</v>
      </c>
      <c r="H843" s="695">
        <f>G843*D843</f>
        <v>30470</v>
      </c>
    </row>
    <row r="844" spans="1:11">
      <c r="G844" s="506"/>
      <c r="H844" s="506" t="s">
        <v>1224</v>
      </c>
      <c r="I844" s="696">
        <f>SUM(H841:H843)</f>
        <v>905128.07000000007</v>
      </c>
    </row>
    <row r="846" spans="1:11">
      <c r="B846" s="506">
        <v>2</v>
      </c>
      <c r="C846" s="506" t="s">
        <v>987</v>
      </c>
    </row>
    <row r="847" spans="1:11">
      <c r="B847" s="506"/>
      <c r="C847" s="590" t="s">
        <v>1242</v>
      </c>
      <c r="D847" s="697">
        <f>3.14*0.15*2</f>
        <v>0.94199999999999995</v>
      </c>
      <c r="E847" s="661" t="s">
        <v>219</v>
      </c>
      <c r="F847" s="661" t="s">
        <v>57</v>
      </c>
      <c r="G847" s="695">
        <v>53325</v>
      </c>
      <c r="H847" s="695">
        <v>50125.5</v>
      </c>
      <c r="K847">
        <f>3.14*0.2*2</f>
        <v>1.2560000000000002</v>
      </c>
    </row>
    <row r="848" spans="1:11">
      <c r="C848" s="590" t="s">
        <v>1246</v>
      </c>
      <c r="D848" s="697">
        <f>3.14*0.15*1.5*2*2</f>
        <v>2.8259999999999996</v>
      </c>
      <c r="E848" s="661" t="s">
        <v>219</v>
      </c>
      <c r="F848" s="661" t="s">
        <v>57</v>
      </c>
      <c r="G848" s="695">
        <v>201941.25</v>
      </c>
      <c r="H848" s="695">
        <v>571493.73</v>
      </c>
    </row>
    <row r="849" spans="1:11">
      <c r="C849" s="590" t="s">
        <v>1245</v>
      </c>
      <c r="D849" s="697">
        <f>D848/2</f>
        <v>1.4129999999999998</v>
      </c>
      <c r="E849" s="661" t="s">
        <v>219</v>
      </c>
      <c r="F849" s="661" t="s">
        <v>57</v>
      </c>
      <c r="G849" s="695">
        <v>201941.25</v>
      </c>
      <c r="H849" s="695">
        <v>284737.15999999997</v>
      </c>
    </row>
    <row r="850" spans="1:11">
      <c r="C850" s="590" t="s">
        <v>1247</v>
      </c>
      <c r="D850" s="697">
        <f>3.14*0.15*1.5*2*2</f>
        <v>2.8259999999999996</v>
      </c>
      <c r="E850" s="661" t="s">
        <v>219</v>
      </c>
      <c r="F850" s="661" t="s">
        <v>57</v>
      </c>
      <c r="G850" s="695">
        <v>201941.25</v>
      </c>
      <c r="H850" s="695">
        <v>571493.73</v>
      </c>
    </row>
    <row r="851" spans="1:11">
      <c r="C851" s="590" t="s">
        <v>1243</v>
      </c>
      <c r="D851" s="697">
        <v>1</v>
      </c>
      <c r="E851" s="661" t="s">
        <v>18</v>
      </c>
      <c r="F851" s="661" t="s">
        <v>38</v>
      </c>
      <c r="G851" s="695">
        <v>100000</v>
      </c>
      <c r="H851" s="695">
        <f>G851*D851</f>
        <v>100000</v>
      </c>
    </row>
    <row r="852" spans="1:11">
      <c r="C852" s="590" t="s">
        <v>1244</v>
      </c>
      <c r="D852" s="697">
        <v>0.48</v>
      </c>
      <c r="E852" s="661" t="s">
        <v>219</v>
      </c>
      <c r="F852" s="661" t="s">
        <v>1231</v>
      </c>
      <c r="G852" s="695">
        <v>46587.5</v>
      </c>
      <c r="H852" s="695">
        <f>G852*D852</f>
        <v>22362</v>
      </c>
      <c r="K852">
        <f>3.14*0.2*0.1*2</f>
        <v>0.12560000000000002</v>
      </c>
    </row>
    <row r="853" spans="1:11">
      <c r="D853" s="697"/>
      <c r="E853" s="661"/>
      <c r="H853" s="506" t="s">
        <v>1232</v>
      </c>
      <c r="I853" s="696">
        <f>SUM(H847:H852)</f>
        <v>1600212.1199999999</v>
      </c>
    </row>
    <row r="854" spans="1:11">
      <c r="H854" s="631" t="s">
        <v>775</v>
      </c>
      <c r="I854" s="696">
        <f>I853+I844</f>
        <v>2505340.19</v>
      </c>
    </row>
    <row r="855" spans="1:11">
      <c r="H855" s="631" t="s">
        <v>1233</v>
      </c>
      <c r="I855" s="696">
        <v>2505000</v>
      </c>
    </row>
    <row r="863" spans="1:11" ht="18.75">
      <c r="A863" s="755" t="s">
        <v>975</v>
      </c>
      <c r="B863" s="755"/>
      <c r="C863" s="755"/>
      <c r="D863" s="755"/>
      <c r="E863" s="755"/>
      <c r="F863" s="755"/>
      <c r="G863" s="755"/>
      <c r="H863" s="755"/>
      <c r="I863" s="755"/>
    </row>
    <row r="864" spans="1:11" ht="15.75">
      <c r="A864" s="756" t="s">
        <v>1238</v>
      </c>
      <c r="B864" s="756"/>
      <c r="C864" s="756"/>
      <c r="D864" s="756"/>
      <c r="E864" s="756"/>
      <c r="F864" s="756"/>
      <c r="G864" s="756"/>
      <c r="H864" s="756"/>
      <c r="I864" s="756"/>
    </row>
    <row r="865" spans="1:12" ht="15.75">
      <c r="A865" s="756" t="s">
        <v>1220</v>
      </c>
      <c r="B865" s="756"/>
      <c r="C865" s="756"/>
      <c r="D865" s="756"/>
      <c r="E865" s="756"/>
      <c r="F865" s="756"/>
      <c r="G865" s="756"/>
      <c r="H865" s="756"/>
      <c r="I865" s="756"/>
      <c r="L865">
        <v>80542.75</v>
      </c>
    </row>
    <row r="866" spans="1:12">
      <c r="L866">
        <v>1.51</v>
      </c>
    </row>
    <row r="867" spans="1:12">
      <c r="B867" s="506">
        <v>1</v>
      </c>
      <c r="C867" s="506" t="s">
        <v>10</v>
      </c>
      <c r="L867">
        <f>L865/L866</f>
        <v>53339.569536423842</v>
      </c>
    </row>
    <row r="868" spans="1:12">
      <c r="C868" s="590" t="s">
        <v>1252</v>
      </c>
      <c r="D868" s="697">
        <v>0.18</v>
      </c>
      <c r="E868" s="661" t="s">
        <v>219</v>
      </c>
      <c r="F868" s="661" t="s">
        <v>57</v>
      </c>
      <c r="G868" s="695">
        <f>27.7*13500</f>
        <v>373950</v>
      </c>
      <c r="H868" s="695">
        <f>G868*D868</f>
        <v>67311</v>
      </c>
    </row>
    <row r="869" spans="1:12">
      <c r="C869" s="590" t="s">
        <v>1234</v>
      </c>
      <c r="D869" s="697">
        <v>2</v>
      </c>
      <c r="E869" s="661" t="s">
        <v>36</v>
      </c>
      <c r="F869" s="661" t="s">
        <v>57</v>
      </c>
      <c r="G869" s="695">
        <v>130700</v>
      </c>
      <c r="H869" s="695">
        <f>G869*D869</f>
        <v>261400</v>
      </c>
    </row>
    <row r="870" spans="1:12">
      <c r="G870" s="506"/>
      <c r="H870" s="506" t="s">
        <v>1224</v>
      </c>
      <c r="I870" s="696">
        <f>SUM(H868:H869)</f>
        <v>328711</v>
      </c>
    </row>
    <row r="872" spans="1:12">
      <c r="B872" s="506">
        <v>2</v>
      </c>
      <c r="C872" s="506" t="s">
        <v>987</v>
      </c>
    </row>
    <row r="873" spans="1:12">
      <c r="C873" s="590" t="s">
        <v>1235</v>
      </c>
      <c r="D873" s="697">
        <f>3.14*0.1524*1.5*2*2</f>
        <v>2.871216</v>
      </c>
      <c r="E873" s="661" t="s">
        <v>219</v>
      </c>
      <c r="F873" s="661" t="s">
        <v>57</v>
      </c>
      <c r="G873" s="695">
        <v>214375</v>
      </c>
      <c r="H873" s="695">
        <f>G873*D873</f>
        <v>615516.93000000005</v>
      </c>
    </row>
    <row r="874" spans="1:12">
      <c r="C874" s="590" t="s">
        <v>1250</v>
      </c>
      <c r="D874" s="697"/>
      <c r="E874" s="661"/>
      <c r="F874" s="661"/>
      <c r="G874" s="695"/>
      <c r="H874" s="695"/>
    </row>
    <row r="875" spans="1:12">
      <c r="C875" s="590" t="s">
        <v>1236</v>
      </c>
      <c r="D875" s="697">
        <f>3.14*0.16*3</f>
        <v>1.5072000000000001</v>
      </c>
      <c r="E875" s="661" t="s">
        <v>219</v>
      </c>
      <c r="F875" s="661" t="s">
        <v>57</v>
      </c>
      <c r="G875" s="695">
        <v>53325</v>
      </c>
      <c r="H875" s="695">
        <f>G875*D875</f>
        <v>80371.44</v>
      </c>
    </row>
    <row r="876" spans="1:12">
      <c r="C876" s="590" t="s">
        <v>1249</v>
      </c>
      <c r="D876" s="697">
        <v>1</v>
      </c>
      <c r="E876" s="661" t="s">
        <v>18</v>
      </c>
      <c r="F876" s="661" t="s">
        <v>38</v>
      </c>
      <c r="G876" s="695">
        <v>200000</v>
      </c>
      <c r="H876" s="695">
        <f>G876</f>
        <v>200000</v>
      </c>
    </row>
    <row r="877" spans="1:12">
      <c r="C877" s="590" t="s">
        <v>1248</v>
      </c>
      <c r="D877" s="697">
        <v>0.2</v>
      </c>
      <c r="E877" s="661" t="s">
        <v>219</v>
      </c>
      <c r="F877" s="661" t="s">
        <v>1231</v>
      </c>
      <c r="G877" s="695">
        <v>46587.5</v>
      </c>
      <c r="H877" s="695">
        <f>G877*D877</f>
        <v>9317.5</v>
      </c>
      <c r="L877">
        <f>3.14*0.15*0.18*2</f>
        <v>0.16955999999999999</v>
      </c>
    </row>
    <row r="878" spans="1:12">
      <c r="D878" s="697"/>
      <c r="E878" s="661"/>
      <c r="H878" s="506" t="s">
        <v>1232</v>
      </c>
      <c r="I878" s="696">
        <f>SUM(H873:H877)</f>
        <v>905205.87000000011</v>
      </c>
    </row>
    <row r="879" spans="1:12">
      <c r="H879" s="631" t="s">
        <v>775</v>
      </c>
      <c r="I879" s="696">
        <f>I878+I870</f>
        <v>1233916.8700000001</v>
      </c>
    </row>
    <row r="880" spans="1:12">
      <c r="H880" s="631" t="s">
        <v>434</v>
      </c>
      <c r="I880" s="696"/>
    </row>
    <row r="881" spans="1:9">
      <c r="H881" s="631" t="s">
        <v>1218</v>
      </c>
      <c r="I881" s="696">
        <f>I879+I880</f>
        <v>1233916.8700000001</v>
      </c>
    </row>
    <row r="882" spans="1:9">
      <c r="H882" s="631" t="s">
        <v>1233</v>
      </c>
      <c r="I882" s="696">
        <v>1233900</v>
      </c>
    </row>
    <row r="885" spans="1:9" ht="18.75">
      <c r="A885" s="755" t="s">
        <v>975</v>
      </c>
      <c r="B885" s="755"/>
      <c r="C885" s="755"/>
      <c r="D885" s="755"/>
      <c r="E885" s="755"/>
      <c r="F885" s="755"/>
      <c r="G885" s="755"/>
      <c r="H885" s="755"/>
      <c r="I885" s="755"/>
    </row>
    <row r="886" spans="1:9" ht="15.75">
      <c r="A886" s="756" t="s">
        <v>1238</v>
      </c>
      <c r="B886" s="756"/>
      <c r="C886" s="756"/>
      <c r="D886" s="756"/>
      <c r="E886" s="756"/>
      <c r="F886" s="756"/>
      <c r="G886" s="756"/>
      <c r="H886" s="756"/>
      <c r="I886" s="756"/>
    </row>
    <row r="887" spans="1:9" ht="15.75">
      <c r="A887" s="756" t="s">
        <v>1220</v>
      </c>
      <c r="B887" s="756"/>
      <c r="C887" s="756"/>
      <c r="D887" s="756"/>
      <c r="E887" s="756"/>
      <c r="F887" s="756"/>
      <c r="G887" s="756"/>
      <c r="H887" s="756"/>
      <c r="I887" s="756"/>
    </row>
    <row r="889" spans="1:9">
      <c r="B889" s="506">
        <v>1</v>
      </c>
      <c r="C889" s="506" t="s">
        <v>10</v>
      </c>
    </row>
    <row r="890" spans="1:9">
      <c r="C890" s="590" t="s">
        <v>1266</v>
      </c>
      <c r="D890" s="697">
        <v>0.35</v>
      </c>
      <c r="E890" s="661" t="s">
        <v>219</v>
      </c>
      <c r="F890" s="661" t="s">
        <v>57</v>
      </c>
      <c r="G890" s="695">
        <f>27.7*13500</f>
        <v>373950</v>
      </c>
      <c r="H890" s="695">
        <f>G890*D890</f>
        <v>130882.49999999999</v>
      </c>
    </row>
    <row r="891" spans="1:9">
      <c r="C891" s="590" t="s">
        <v>1234</v>
      </c>
      <c r="D891" s="697">
        <v>2</v>
      </c>
      <c r="E891" s="661" t="s">
        <v>36</v>
      </c>
      <c r="F891" s="661" t="s">
        <v>57</v>
      </c>
      <c r="G891" s="695">
        <v>130700</v>
      </c>
      <c r="H891" s="695">
        <f>G891*D891</f>
        <v>261400</v>
      </c>
    </row>
    <row r="892" spans="1:9">
      <c r="G892" s="506"/>
      <c r="H892" s="506" t="s">
        <v>1224</v>
      </c>
      <c r="I892" s="696">
        <f>SUM(H890:H891)</f>
        <v>392282.5</v>
      </c>
    </row>
    <row r="894" spans="1:9">
      <c r="B894" s="506">
        <v>2</v>
      </c>
      <c r="C894" s="506" t="s">
        <v>987</v>
      </c>
    </row>
    <row r="895" spans="1:9">
      <c r="C895" s="590" t="s">
        <v>1235</v>
      </c>
      <c r="D895" s="697">
        <f>3.14*0.1524*1.5*2*2</f>
        <v>2.871216</v>
      </c>
      <c r="E895" s="661" t="s">
        <v>219</v>
      </c>
      <c r="F895" s="661" t="s">
        <v>57</v>
      </c>
      <c r="G895" s="695">
        <v>214375</v>
      </c>
      <c r="H895" s="695">
        <f>G895*D895</f>
        <v>615516.93000000005</v>
      </c>
    </row>
    <row r="896" spans="1:9">
      <c r="C896" s="590" t="s">
        <v>1250</v>
      </c>
      <c r="D896" s="697"/>
      <c r="E896" s="661"/>
      <c r="F896" s="661"/>
      <c r="G896" s="695"/>
      <c r="H896" s="695"/>
    </row>
    <row r="897" spans="1:9">
      <c r="C897" s="590" t="s">
        <v>1236</v>
      </c>
      <c r="D897" s="697">
        <f>3.14*0.16*3</f>
        <v>1.5072000000000001</v>
      </c>
      <c r="E897" s="661" t="s">
        <v>219</v>
      </c>
      <c r="F897" s="661" t="s">
        <v>57</v>
      </c>
      <c r="G897" s="695">
        <v>53325</v>
      </c>
      <c r="H897" s="695">
        <f>G897*D897</f>
        <v>80371.44</v>
      </c>
    </row>
    <row r="898" spans="1:9">
      <c r="C898" s="590" t="s">
        <v>1251</v>
      </c>
      <c r="D898" s="697">
        <v>1</v>
      </c>
      <c r="E898" s="661" t="s">
        <v>18</v>
      </c>
      <c r="F898" s="661" t="s">
        <v>38</v>
      </c>
      <c r="G898" s="695">
        <v>200000</v>
      </c>
      <c r="H898" s="695">
        <f>G898</f>
        <v>200000</v>
      </c>
    </row>
    <row r="899" spans="1:9">
      <c r="C899" s="590" t="s">
        <v>1237</v>
      </c>
      <c r="D899" s="697">
        <v>0.2</v>
      </c>
      <c r="E899" s="661" t="s">
        <v>219</v>
      </c>
      <c r="F899" s="661" t="s">
        <v>1231</v>
      </c>
      <c r="G899" s="695">
        <v>46587.5</v>
      </c>
      <c r="H899" s="695">
        <f>G899*D899</f>
        <v>9317.5</v>
      </c>
    </row>
    <row r="900" spans="1:9">
      <c r="D900" s="697"/>
      <c r="E900" s="661"/>
      <c r="H900" s="506" t="s">
        <v>1232</v>
      </c>
      <c r="I900" s="696">
        <f>SUM(H895:H899)</f>
        <v>905205.87000000011</v>
      </c>
    </row>
    <row r="901" spans="1:9">
      <c r="H901" s="631" t="s">
        <v>775</v>
      </c>
      <c r="I901" s="696">
        <f>I900+I892</f>
        <v>1297488.3700000001</v>
      </c>
    </row>
    <row r="902" spans="1:9">
      <c r="H902" s="631" t="s">
        <v>434</v>
      </c>
      <c r="I902" s="696"/>
    </row>
    <row r="903" spans="1:9">
      <c r="H903" s="631" t="s">
        <v>1218</v>
      </c>
      <c r="I903" s="696">
        <f>I901+I902</f>
        <v>1297488.3700000001</v>
      </c>
    </row>
    <row r="904" spans="1:9">
      <c r="H904" s="631" t="s">
        <v>1233</v>
      </c>
      <c r="I904" s="696">
        <v>1297500</v>
      </c>
    </row>
    <row r="908" spans="1:9" ht="18.75">
      <c r="A908" s="755" t="s">
        <v>975</v>
      </c>
      <c r="B908" s="755"/>
      <c r="C908" s="755"/>
      <c r="D908" s="755"/>
      <c r="E908" s="755"/>
      <c r="F908" s="755"/>
      <c r="G908" s="755"/>
      <c r="H908" s="755"/>
      <c r="I908" s="755"/>
    </row>
    <row r="909" spans="1:9" ht="15.75">
      <c r="A909" s="756" t="s">
        <v>1267</v>
      </c>
      <c r="B909" s="756"/>
      <c r="C909" s="756"/>
      <c r="D909" s="756"/>
      <c r="E909" s="756"/>
      <c r="F909" s="756"/>
      <c r="G909" s="756"/>
      <c r="H909" s="756"/>
      <c r="I909" s="756"/>
    </row>
    <row r="910" spans="1:9" ht="15.75">
      <c r="A910" s="756"/>
      <c r="B910" s="756"/>
      <c r="C910" s="756"/>
      <c r="D910" s="756"/>
      <c r="E910" s="756"/>
      <c r="F910" s="756"/>
      <c r="G910" s="756"/>
      <c r="H910" s="756"/>
      <c r="I910" s="756"/>
    </row>
    <row r="912" spans="1:9">
      <c r="B912">
        <v>1</v>
      </c>
      <c r="C912" t="s">
        <v>1268</v>
      </c>
    </row>
    <row r="913" spans="3:6">
      <c r="C913" t="s">
        <v>1269</v>
      </c>
      <c r="D913" t="s">
        <v>529</v>
      </c>
      <c r="E913" t="s">
        <v>1270</v>
      </c>
    </row>
    <row r="914" spans="3:6">
      <c r="D914" t="s">
        <v>529</v>
      </c>
      <c r="E914" s="514">
        <f>60*6*2</f>
        <v>720</v>
      </c>
      <c r="F914" t="s">
        <v>866</v>
      </c>
    </row>
    <row r="916" spans="3:6">
      <c r="C916" t="s">
        <v>1271</v>
      </c>
      <c r="D916" t="s">
        <v>529</v>
      </c>
      <c r="E916" t="s">
        <v>1272</v>
      </c>
    </row>
    <row r="917" spans="3:6">
      <c r="D917" t="s">
        <v>529</v>
      </c>
      <c r="E917" s="514">
        <f>9*6*2</f>
        <v>108</v>
      </c>
      <c r="F917" t="s">
        <v>866</v>
      </c>
    </row>
    <row r="919" spans="3:6">
      <c r="C919" t="s">
        <v>1273</v>
      </c>
      <c r="D919" t="s">
        <v>529</v>
      </c>
      <c r="E919" t="s">
        <v>1274</v>
      </c>
    </row>
    <row r="920" spans="3:6">
      <c r="D920" t="s">
        <v>529</v>
      </c>
      <c r="E920" s="514">
        <f>6*6*2*5</f>
        <v>360</v>
      </c>
      <c r="F920" t="s">
        <v>866</v>
      </c>
    </row>
    <row r="922" spans="3:6">
      <c r="C922" t="s">
        <v>1275</v>
      </c>
      <c r="D922" t="s">
        <v>529</v>
      </c>
      <c r="E922" t="s">
        <v>1276</v>
      </c>
    </row>
    <row r="923" spans="3:6" ht="15.75" thickBot="1">
      <c r="D923" s="505" t="s">
        <v>529</v>
      </c>
      <c r="E923" s="707">
        <f>0.4*6*4*6</f>
        <v>57.600000000000009</v>
      </c>
      <c r="F923" s="505" t="s">
        <v>866</v>
      </c>
    </row>
    <row r="924" spans="3:6">
      <c r="C924" s="504" t="s">
        <v>775</v>
      </c>
      <c r="D924" s="582" t="s">
        <v>529</v>
      </c>
      <c r="E924" s="708">
        <f>E923+E920+E917+E914</f>
        <v>1245.5999999999999</v>
      </c>
      <c r="F924" s="590" t="s">
        <v>866</v>
      </c>
    </row>
    <row r="925" spans="3:6">
      <c r="C925" s="594" t="s">
        <v>1277</v>
      </c>
      <c r="D925" s="582" t="s">
        <v>529</v>
      </c>
      <c r="E925" s="708">
        <f>E924*2</f>
        <v>2491.1999999999998</v>
      </c>
      <c r="F925" s="590" t="s">
        <v>866</v>
      </c>
    </row>
  </sheetData>
  <mergeCells count="296">
    <mergeCell ref="E770:F770"/>
    <mergeCell ref="E36:H36"/>
    <mergeCell ref="E26:G26"/>
    <mergeCell ref="E29:G29"/>
    <mergeCell ref="E31:G31"/>
    <mergeCell ref="E33:G33"/>
    <mergeCell ref="E34:G34"/>
    <mergeCell ref="E35:H35"/>
    <mergeCell ref="E743:F743"/>
    <mergeCell ref="E745:F745"/>
    <mergeCell ref="E17:G17"/>
    <mergeCell ref="E19:H19"/>
    <mergeCell ref="E20:H20"/>
    <mergeCell ref="E21:G21"/>
    <mergeCell ref="E22:G22"/>
    <mergeCell ref="E23:G23"/>
    <mergeCell ref="A1:I1"/>
    <mergeCell ref="A2:I2"/>
    <mergeCell ref="A3:I3"/>
    <mergeCell ref="E8:G8"/>
    <mergeCell ref="E11:H11"/>
    <mergeCell ref="E15:H15"/>
    <mergeCell ref="E772:F772"/>
    <mergeCell ref="E774:F774"/>
    <mergeCell ref="E780:F780"/>
    <mergeCell ref="E775:F775"/>
    <mergeCell ref="A755:H755"/>
    <mergeCell ref="A756:H756"/>
    <mergeCell ref="A757:H757"/>
    <mergeCell ref="E760:F760"/>
    <mergeCell ref="E763:F763"/>
    <mergeCell ref="E766:F766"/>
    <mergeCell ref="E747:F747"/>
    <mergeCell ref="E741:F741"/>
    <mergeCell ref="E751:F751"/>
    <mergeCell ref="A728:H728"/>
    <mergeCell ref="A729:H729"/>
    <mergeCell ref="A730:H730"/>
    <mergeCell ref="E733:F733"/>
    <mergeCell ref="E735:F735"/>
    <mergeCell ref="E737:F737"/>
    <mergeCell ref="A603:H603"/>
    <mergeCell ref="E611:F611"/>
    <mergeCell ref="E613:F613"/>
    <mergeCell ref="E615:G615"/>
    <mergeCell ref="E618:H618"/>
    <mergeCell ref="E619:G619"/>
    <mergeCell ref="E629:G629"/>
    <mergeCell ref="E674:G674"/>
    <mergeCell ref="E676:H676"/>
    <mergeCell ref="A593:H593"/>
    <mergeCell ref="A594:H594"/>
    <mergeCell ref="A595:H595"/>
    <mergeCell ref="E596:F596"/>
    <mergeCell ref="E597:G597"/>
    <mergeCell ref="E609:G609"/>
    <mergeCell ref="E598:G598"/>
    <mergeCell ref="E599:G599"/>
    <mergeCell ref="E600:G600"/>
    <mergeCell ref="A602:H602"/>
    <mergeCell ref="E568:G568"/>
    <mergeCell ref="E571:H571"/>
    <mergeCell ref="E572:G572"/>
    <mergeCell ref="E582:G582"/>
    <mergeCell ref="E564:F564"/>
    <mergeCell ref="E566:F566"/>
    <mergeCell ref="E550:G550"/>
    <mergeCell ref="E493:G493"/>
    <mergeCell ref="E494:G494"/>
    <mergeCell ref="A499:H499"/>
    <mergeCell ref="A500:H500"/>
    <mergeCell ref="A501:H501"/>
    <mergeCell ref="E503:F503"/>
    <mergeCell ref="E504:G504"/>
    <mergeCell ref="E507:F507"/>
    <mergeCell ref="E506:F506"/>
    <mergeCell ref="E490:F490"/>
    <mergeCell ref="E484:F484"/>
    <mergeCell ref="E485:G485"/>
    <mergeCell ref="E481:G481"/>
    <mergeCell ref="A469:H469"/>
    <mergeCell ref="A470:H470"/>
    <mergeCell ref="A471:H471"/>
    <mergeCell ref="E475:F475"/>
    <mergeCell ref="E478:F478"/>
    <mergeCell ref="E479:G479"/>
    <mergeCell ref="E427:G427"/>
    <mergeCell ref="E430:G430"/>
    <mergeCell ref="E431:G431"/>
    <mergeCell ref="E433:G433"/>
    <mergeCell ref="E436:G436"/>
    <mergeCell ref="E417:G417"/>
    <mergeCell ref="E419:G419"/>
    <mergeCell ref="E421:G421"/>
    <mergeCell ref="E423:G423"/>
    <mergeCell ref="E424:G424"/>
    <mergeCell ref="E425:G425"/>
    <mergeCell ref="E405:G405"/>
    <mergeCell ref="E407:G407"/>
    <mergeCell ref="E409:G409"/>
    <mergeCell ref="E411:G411"/>
    <mergeCell ref="E413:G413"/>
    <mergeCell ref="E415:G415"/>
    <mergeCell ref="E392:G392"/>
    <mergeCell ref="E393:H393"/>
    <mergeCell ref="E394:H394"/>
    <mergeCell ref="A398:H398"/>
    <mergeCell ref="A399:H399"/>
    <mergeCell ref="A400:H400"/>
    <mergeCell ref="E380:G380"/>
    <mergeCell ref="E381:G381"/>
    <mergeCell ref="E384:G384"/>
    <mergeCell ref="E387:G387"/>
    <mergeCell ref="E389:G389"/>
    <mergeCell ref="E391:G391"/>
    <mergeCell ref="E369:H369"/>
    <mergeCell ref="E373:H373"/>
    <mergeCell ref="E375:G375"/>
    <mergeCell ref="E377:H377"/>
    <mergeCell ref="E378:H378"/>
    <mergeCell ref="E379:G379"/>
    <mergeCell ref="A359:I359"/>
    <mergeCell ref="A360:I360"/>
    <mergeCell ref="A361:I361"/>
    <mergeCell ref="E334:H334"/>
    <mergeCell ref="E355:H355"/>
    <mergeCell ref="E366:G366"/>
    <mergeCell ref="E348:G348"/>
    <mergeCell ref="E350:G350"/>
    <mergeCell ref="E352:G352"/>
    <mergeCell ref="E354:H354"/>
    <mergeCell ref="A320:I320"/>
    <mergeCell ref="A321:I321"/>
    <mergeCell ref="A322:I322"/>
    <mergeCell ref="E327:G327"/>
    <mergeCell ref="E336:G336"/>
    <mergeCell ref="E340:G340"/>
    <mergeCell ref="E341:G341"/>
    <mergeCell ref="E342:G342"/>
    <mergeCell ref="E353:G353"/>
    <mergeCell ref="E330:H330"/>
    <mergeCell ref="E338:H338"/>
    <mergeCell ref="E339:H339"/>
    <mergeCell ref="E345:G345"/>
    <mergeCell ref="E311:G311"/>
    <mergeCell ref="E314:G314"/>
    <mergeCell ref="E295:G295"/>
    <mergeCell ref="E303:G303"/>
    <mergeCell ref="E305:G305"/>
    <mergeCell ref="E308:G308"/>
    <mergeCell ref="E293:G293"/>
    <mergeCell ref="E297:G297"/>
    <mergeCell ref="E299:G299"/>
    <mergeCell ref="E301:G301"/>
    <mergeCell ref="E302:G302"/>
    <mergeCell ref="E309:G309"/>
    <mergeCell ref="A278:H278"/>
    <mergeCell ref="E283:G283"/>
    <mergeCell ref="E285:G285"/>
    <mergeCell ref="E287:G287"/>
    <mergeCell ref="E289:G289"/>
    <mergeCell ref="E291:G291"/>
    <mergeCell ref="E265:G265"/>
    <mergeCell ref="E267:G267"/>
    <mergeCell ref="E269:G269"/>
    <mergeCell ref="E272:G272"/>
    <mergeCell ref="A276:H276"/>
    <mergeCell ref="A277:H277"/>
    <mergeCell ref="E239:G239"/>
    <mergeCell ref="E244:G244"/>
    <mergeCell ref="E247:G247"/>
    <mergeCell ref="E249:G249"/>
    <mergeCell ref="E254:G254"/>
    <mergeCell ref="E261:G261"/>
    <mergeCell ref="E227:G227"/>
    <mergeCell ref="E231:G231"/>
    <mergeCell ref="E232:G232"/>
    <mergeCell ref="E233:G233"/>
    <mergeCell ref="E237:G237"/>
    <mergeCell ref="E238:G238"/>
    <mergeCell ref="E216:F216"/>
    <mergeCell ref="E218:F218"/>
    <mergeCell ref="E219:F219"/>
    <mergeCell ref="E220:G220"/>
    <mergeCell ref="E225:G225"/>
    <mergeCell ref="E226:G226"/>
    <mergeCell ref="B185:I185"/>
    <mergeCell ref="B186:I186"/>
    <mergeCell ref="B187:I187"/>
    <mergeCell ref="B207:I207"/>
    <mergeCell ref="B208:I208"/>
    <mergeCell ref="B209:I209"/>
    <mergeCell ref="B69:I69"/>
    <mergeCell ref="E115:H115"/>
    <mergeCell ref="E81:G81"/>
    <mergeCell ref="E84:H84"/>
    <mergeCell ref="E85:H85"/>
    <mergeCell ref="E114:H114"/>
    <mergeCell ref="B121:I121"/>
    <mergeCell ref="B122:I122"/>
    <mergeCell ref="B123:I123"/>
    <mergeCell ref="G42:G43"/>
    <mergeCell ref="F42:F43"/>
    <mergeCell ref="E42:E43"/>
    <mergeCell ref="C42:C43"/>
    <mergeCell ref="B42:B43"/>
    <mergeCell ref="B67:I67"/>
    <mergeCell ref="B68:I68"/>
    <mergeCell ref="A443:H443"/>
    <mergeCell ref="A444:H444"/>
    <mergeCell ref="A445:H445"/>
    <mergeCell ref="E450:G450"/>
    <mergeCell ref="E453:G453"/>
    <mergeCell ref="E455:G455"/>
    <mergeCell ref="E449:F449"/>
    <mergeCell ref="E452:F452"/>
    <mergeCell ref="E456:F456"/>
    <mergeCell ref="E458:F458"/>
    <mergeCell ref="E460:F460"/>
    <mergeCell ref="E462:F462"/>
    <mergeCell ref="E459:G459"/>
    <mergeCell ref="E461:G461"/>
    <mergeCell ref="E464:F464"/>
    <mergeCell ref="E476:G476"/>
    <mergeCell ref="E457:G457"/>
    <mergeCell ref="E508:F508"/>
    <mergeCell ref="E509:F509"/>
    <mergeCell ref="E514:F514"/>
    <mergeCell ref="E463:G463"/>
    <mergeCell ref="E465:G465"/>
    <mergeCell ref="E467:G467"/>
    <mergeCell ref="E480:F480"/>
    <mergeCell ref="E516:F516"/>
    <mergeCell ref="E513:F513"/>
    <mergeCell ref="E537:G537"/>
    <mergeCell ref="E515:F515"/>
    <mergeCell ref="E540:G540"/>
    <mergeCell ref="E539:F539"/>
    <mergeCell ref="A531:H531"/>
    <mergeCell ref="A532:H532"/>
    <mergeCell ref="A533:H533"/>
    <mergeCell ref="E535:F535"/>
    <mergeCell ref="E538:F538"/>
    <mergeCell ref="A638:H638"/>
    <mergeCell ref="A639:H639"/>
    <mergeCell ref="A640:H640"/>
    <mergeCell ref="E642:F642"/>
    <mergeCell ref="E643:G643"/>
    <mergeCell ref="E541:F541"/>
    <mergeCell ref="A545:H545"/>
    <mergeCell ref="A546:H546"/>
    <mergeCell ref="A547:H547"/>
    <mergeCell ref="E549:F549"/>
    <mergeCell ref="A703:H703"/>
    <mergeCell ref="A704:H704"/>
    <mergeCell ref="A705:H705"/>
    <mergeCell ref="E708:F708"/>
    <mergeCell ref="E710:F710"/>
    <mergeCell ref="E677:H677"/>
    <mergeCell ref="E678:G678"/>
    <mergeCell ref="E680:G680"/>
    <mergeCell ref="E562:G562"/>
    <mergeCell ref="E712:F712"/>
    <mergeCell ref="E713:F713"/>
    <mergeCell ref="E715:F715"/>
    <mergeCell ref="E717:F717"/>
    <mergeCell ref="E719:F719"/>
    <mergeCell ref="E720:F720"/>
    <mergeCell ref="A782:H782"/>
    <mergeCell ref="A783:H783"/>
    <mergeCell ref="A784:H784"/>
    <mergeCell ref="E787:F787"/>
    <mergeCell ref="E790:F790"/>
    <mergeCell ref="E793:F793"/>
    <mergeCell ref="E797:F797"/>
    <mergeCell ref="E799:F799"/>
    <mergeCell ref="E801:F801"/>
    <mergeCell ref="E802:F802"/>
    <mergeCell ref="E789:F789"/>
    <mergeCell ref="E791:F791"/>
    <mergeCell ref="E795:F795"/>
    <mergeCell ref="A808:I808"/>
    <mergeCell ref="A809:I809"/>
    <mergeCell ref="A810:I810"/>
    <mergeCell ref="A863:I863"/>
    <mergeCell ref="A864:I864"/>
    <mergeCell ref="A865:I865"/>
    <mergeCell ref="A836:I836"/>
    <mergeCell ref="A837:I837"/>
    <mergeCell ref="A838:I838"/>
    <mergeCell ref="A908:I908"/>
    <mergeCell ref="A909:I909"/>
    <mergeCell ref="A910:I910"/>
    <mergeCell ref="A885:I885"/>
    <mergeCell ref="A886:I886"/>
    <mergeCell ref="A887:I887"/>
  </mergeCells>
  <printOptions horizontalCentered="1"/>
  <pageMargins left="0.19685039370078741" right="0.31496062992125984" top="0.78740157480314965" bottom="0.51181102362204722" header="0.51181102362204722" footer="0.51181102362204722"/>
  <pageSetup paperSize="256" scale="75" firstPageNumber="4294963191" orientation="portrait" horizontalDpi="4294967292" verticalDpi="4294967292" r:id="rId1"/>
  <headerFooter alignWithMargins="0"/>
  <rowBreaks count="1" manualBreakCount="1">
    <brk id="84" min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L365"/>
  <sheetViews>
    <sheetView topLeftCell="A284" workbookViewId="0">
      <selection activeCell="A170" sqref="A170:K201"/>
    </sheetView>
  </sheetViews>
  <sheetFormatPr defaultColWidth="9.140625" defaultRowHeight="15"/>
  <cols>
    <col min="1" max="1" width="3.5703125" customWidth="1"/>
    <col min="2" max="2" width="14" bestFit="1" customWidth="1"/>
    <col min="3" max="3" width="11.5703125" bestFit="1" customWidth="1"/>
    <col min="4" max="4" width="39.42578125" customWidth="1"/>
    <col min="5" max="5" width="18" bestFit="1" customWidth="1"/>
    <col min="6" max="8" width="6.7109375" customWidth="1"/>
    <col min="9" max="9" width="18.7109375" bestFit="1" customWidth="1"/>
    <col min="10" max="10" width="19.140625" bestFit="1" customWidth="1"/>
    <col min="11" max="11" width="19" customWidth="1"/>
    <col min="12" max="12" width="20.85546875" bestFit="1" customWidth="1"/>
  </cols>
  <sheetData>
    <row r="2" spans="1:12" ht="18.75">
      <c r="A2" s="755" t="s">
        <v>770</v>
      </c>
      <c r="B2" s="755"/>
      <c r="C2" s="755"/>
      <c r="D2" s="755"/>
      <c r="E2" s="755"/>
      <c r="F2" s="755"/>
      <c r="G2" s="755"/>
      <c r="H2" s="755"/>
      <c r="I2" s="755"/>
      <c r="J2" s="755"/>
      <c r="K2" s="547"/>
      <c r="L2" s="547"/>
    </row>
    <row r="3" spans="1:12" ht="15.75">
      <c r="A3" s="808" t="s">
        <v>771</v>
      </c>
      <c r="B3" s="808"/>
      <c r="C3" s="808"/>
      <c r="D3" s="808"/>
      <c r="E3" s="808"/>
      <c r="F3" s="808"/>
      <c r="G3" s="808"/>
      <c r="H3" s="808"/>
      <c r="I3" s="808"/>
      <c r="J3" s="808"/>
      <c r="K3" s="548"/>
      <c r="L3" s="548"/>
    </row>
    <row r="4" spans="1:12" ht="15.75" thickBot="1"/>
    <row r="5" spans="1:12">
      <c r="A5" s="824" t="s">
        <v>0</v>
      </c>
      <c r="B5" s="827" t="s">
        <v>772</v>
      </c>
      <c r="C5" s="827" t="s">
        <v>773</v>
      </c>
      <c r="D5" s="827" t="s">
        <v>774</v>
      </c>
      <c r="E5" s="827" t="s">
        <v>775</v>
      </c>
      <c r="F5" s="855" t="s">
        <v>776</v>
      </c>
      <c r="G5" s="856"/>
      <c r="H5" s="856"/>
      <c r="I5" s="856"/>
      <c r="J5" s="858" t="s">
        <v>777</v>
      </c>
      <c r="K5" s="698"/>
      <c r="L5" s="878"/>
    </row>
    <row r="6" spans="1:12">
      <c r="A6" s="825"/>
      <c r="B6" s="828"/>
      <c r="C6" s="828"/>
      <c r="D6" s="828"/>
      <c r="E6" s="828"/>
      <c r="F6" s="879" t="s">
        <v>778</v>
      </c>
      <c r="G6" s="880"/>
      <c r="H6" s="881"/>
      <c r="I6" s="520" t="s">
        <v>779</v>
      </c>
      <c r="J6" s="859"/>
      <c r="K6" s="877"/>
      <c r="L6" s="878"/>
    </row>
    <row r="7" spans="1:12" ht="30.75" thickBot="1">
      <c r="A7" s="826"/>
      <c r="B7" s="829"/>
      <c r="C7" s="829"/>
      <c r="D7" s="829"/>
      <c r="E7" s="829"/>
      <c r="F7" s="521" t="s">
        <v>780</v>
      </c>
      <c r="G7" s="521" t="s">
        <v>781</v>
      </c>
      <c r="H7" s="521" t="s">
        <v>782</v>
      </c>
      <c r="I7" s="522" t="s">
        <v>1264</v>
      </c>
      <c r="J7" s="860"/>
      <c r="K7" s="699"/>
      <c r="L7" s="878"/>
    </row>
    <row r="8" spans="1:12">
      <c r="A8" s="523"/>
      <c r="B8" s="524"/>
      <c r="C8" s="524"/>
      <c r="D8" s="525"/>
      <c r="E8" s="525"/>
      <c r="F8" s="525"/>
      <c r="G8" s="525"/>
      <c r="H8" s="525"/>
      <c r="I8" s="525"/>
      <c r="J8" s="706"/>
      <c r="K8" s="641"/>
      <c r="L8" s="577"/>
    </row>
    <row r="9" spans="1:12" ht="15" customHeight="1">
      <c r="A9" s="527" t="s">
        <v>9</v>
      </c>
      <c r="B9" s="569" t="s">
        <v>1256</v>
      </c>
      <c r="C9" s="528" t="s">
        <v>783</v>
      </c>
      <c r="D9" s="529" t="s">
        <v>784</v>
      </c>
      <c r="E9" s="530"/>
      <c r="F9" s="529"/>
      <c r="G9" s="529"/>
      <c r="H9" s="529"/>
      <c r="I9" s="529"/>
      <c r="J9" s="805" t="s">
        <v>1254</v>
      </c>
      <c r="K9" s="641"/>
      <c r="L9" s="577"/>
    </row>
    <row r="10" spans="1:12">
      <c r="A10" s="532"/>
      <c r="B10" s="528"/>
      <c r="C10" s="528"/>
      <c r="D10" s="529" t="s">
        <v>785</v>
      </c>
      <c r="E10" s="530"/>
      <c r="F10" s="533"/>
      <c r="G10" s="533"/>
      <c r="H10" s="533"/>
      <c r="I10" s="533"/>
      <c r="J10" s="806"/>
      <c r="K10" s="700"/>
      <c r="L10" s="701"/>
    </row>
    <row r="11" spans="1:12">
      <c r="A11" s="532"/>
      <c r="B11" s="528"/>
      <c r="C11" s="528"/>
      <c r="D11" s="529" t="s">
        <v>788</v>
      </c>
      <c r="E11" s="530" t="s">
        <v>789</v>
      </c>
      <c r="F11" s="530"/>
      <c r="G11" s="530"/>
      <c r="H11" s="530"/>
      <c r="I11" s="530"/>
      <c r="J11" s="806"/>
      <c r="K11" s="641"/>
      <c r="L11" s="701"/>
    </row>
    <row r="12" spans="1:12">
      <c r="A12" s="532"/>
      <c r="B12" s="528"/>
      <c r="C12" s="528"/>
      <c r="D12" s="529" t="s">
        <v>790</v>
      </c>
      <c r="E12" s="530" t="s">
        <v>789</v>
      </c>
      <c r="F12" s="530"/>
      <c r="G12" s="530"/>
      <c r="H12" s="530"/>
      <c r="I12" s="530"/>
      <c r="J12" s="806"/>
      <c r="K12" s="641"/>
      <c r="L12" s="577"/>
    </row>
    <row r="13" spans="1:12">
      <c r="A13" s="532"/>
      <c r="B13" s="528"/>
      <c r="C13" s="528"/>
      <c r="D13" s="529" t="s">
        <v>791</v>
      </c>
      <c r="E13" s="530" t="s">
        <v>792</v>
      </c>
      <c r="F13" s="530"/>
      <c r="G13" s="530"/>
      <c r="H13" s="530"/>
      <c r="I13" s="530"/>
      <c r="J13" s="806"/>
      <c r="K13" s="641"/>
      <c r="L13" s="577"/>
    </row>
    <row r="14" spans="1:12">
      <c r="A14" s="532"/>
      <c r="B14" s="528"/>
      <c r="C14" s="528"/>
      <c r="D14" s="529" t="s">
        <v>793</v>
      </c>
      <c r="E14" s="530" t="s">
        <v>794</v>
      </c>
      <c r="F14" s="530"/>
      <c r="G14" s="530"/>
      <c r="H14" s="530"/>
      <c r="I14" s="530"/>
      <c r="J14" s="806"/>
      <c r="K14" s="641"/>
      <c r="L14" s="577"/>
    </row>
    <row r="15" spans="1:12">
      <c r="A15" s="532"/>
      <c r="B15" s="528"/>
      <c r="C15" s="528"/>
      <c r="D15" s="529" t="s">
        <v>795</v>
      </c>
      <c r="E15" s="530"/>
      <c r="F15" s="530"/>
      <c r="G15" s="530"/>
      <c r="H15" s="530"/>
      <c r="I15" s="530"/>
      <c r="J15" s="806"/>
      <c r="K15" s="641"/>
      <c r="L15" s="577"/>
    </row>
    <row r="16" spans="1:12">
      <c r="A16" s="532"/>
      <c r="B16" s="528"/>
      <c r="C16" s="528"/>
      <c r="D16" s="529" t="s">
        <v>796</v>
      </c>
      <c r="E16" s="530" t="s">
        <v>797</v>
      </c>
      <c r="F16" s="530"/>
      <c r="G16" s="530"/>
      <c r="H16" s="530"/>
      <c r="I16" s="530"/>
      <c r="J16" s="806"/>
      <c r="K16" s="641"/>
      <c r="L16" s="577"/>
    </row>
    <row r="17" spans="1:12">
      <c r="A17" s="532"/>
      <c r="B17" s="528"/>
      <c r="C17" s="528"/>
      <c r="D17" s="529" t="s">
        <v>798</v>
      </c>
      <c r="E17" s="530" t="s">
        <v>799</v>
      </c>
      <c r="F17" s="530"/>
      <c r="G17" s="530"/>
      <c r="H17" s="530"/>
      <c r="I17" s="530"/>
      <c r="J17" s="806"/>
      <c r="K17" s="641"/>
      <c r="L17" s="577"/>
    </row>
    <row r="18" spans="1:12">
      <c r="A18" s="532"/>
      <c r="B18" s="528"/>
      <c r="C18" s="528"/>
      <c r="D18" s="529" t="s">
        <v>800</v>
      </c>
      <c r="E18" s="530" t="s">
        <v>801</v>
      </c>
      <c r="F18" s="530"/>
      <c r="G18" s="530"/>
      <c r="H18" s="530"/>
      <c r="I18" s="530"/>
      <c r="J18" s="806"/>
      <c r="K18" s="641"/>
      <c r="L18" s="577"/>
    </row>
    <row r="19" spans="1:12">
      <c r="A19" s="532"/>
      <c r="B19" s="528"/>
      <c r="C19" s="528"/>
      <c r="D19" s="529" t="s">
        <v>802</v>
      </c>
      <c r="E19" s="530" t="s">
        <v>803</v>
      </c>
      <c r="F19" s="530"/>
      <c r="G19" s="530"/>
      <c r="H19" s="530"/>
      <c r="I19" s="530"/>
      <c r="J19" s="806"/>
      <c r="K19" s="641"/>
      <c r="L19" s="577"/>
    </row>
    <row r="20" spans="1:12">
      <c r="A20" s="532"/>
      <c r="B20" s="528"/>
      <c r="C20" s="528"/>
      <c r="D20" s="529" t="s">
        <v>804</v>
      </c>
      <c r="E20" s="530" t="s">
        <v>803</v>
      </c>
      <c r="F20" s="530"/>
      <c r="G20" s="530"/>
      <c r="H20" s="530"/>
      <c r="I20" s="530"/>
      <c r="J20" s="806"/>
      <c r="K20" s="641"/>
      <c r="L20" s="577"/>
    </row>
    <row r="21" spans="1:12">
      <c r="A21" s="532"/>
      <c r="B21" s="528"/>
      <c r="C21" s="528"/>
      <c r="D21" s="529"/>
      <c r="E21" s="530"/>
      <c r="F21" s="530"/>
      <c r="G21" s="530"/>
      <c r="H21" s="530"/>
      <c r="I21" s="530"/>
      <c r="J21" s="806"/>
      <c r="K21" s="641"/>
      <c r="L21" s="577"/>
    </row>
    <row r="22" spans="1:12">
      <c r="A22" s="532"/>
      <c r="B22" s="569" t="s">
        <v>1253</v>
      </c>
      <c r="C22" s="528"/>
      <c r="D22" s="529" t="s">
        <v>1259</v>
      </c>
      <c r="E22" s="530"/>
      <c r="F22" s="530"/>
      <c r="G22" s="530"/>
      <c r="H22" s="530"/>
      <c r="I22" s="530"/>
      <c r="J22" s="806"/>
      <c r="K22" s="641"/>
      <c r="L22" s="577"/>
    </row>
    <row r="23" spans="1:12">
      <c r="A23" s="532"/>
      <c r="B23" s="704"/>
      <c r="C23" s="528" t="s">
        <v>1257</v>
      </c>
      <c r="D23" s="703" t="s">
        <v>1255</v>
      </c>
      <c r="E23" s="530"/>
      <c r="F23" s="530"/>
      <c r="G23" s="530"/>
      <c r="H23" s="530"/>
      <c r="I23" s="599" t="s">
        <v>786</v>
      </c>
      <c r="J23" s="806"/>
      <c r="K23" s="641"/>
      <c r="L23" s="577"/>
    </row>
    <row r="24" spans="1:12">
      <c r="A24" s="532"/>
      <c r="B24" s="704"/>
      <c r="C24" s="528"/>
      <c r="D24" s="536" t="s">
        <v>806</v>
      </c>
      <c r="E24" s="530"/>
      <c r="F24" s="530"/>
      <c r="G24" s="530"/>
      <c r="H24" s="530"/>
      <c r="I24" s="599" t="s">
        <v>786</v>
      </c>
      <c r="J24" s="806"/>
      <c r="K24" s="641"/>
      <c r="L24" s="577"/>
    </row>
    <row r="25" spans="1:12">
      <c r="A25" s="532"/>
      <c r="B25" s="704"/>
      <c r="C25" s="528"/>
      <c r="D25" s="536" t="s">
        <v>807</v>
      </c>
      <c r="E25" s="530"/>
      <c r="F25" s="530"/>
      <c r="G25" s="530"/>
      <c r="H25" s="530"/>
      <c r="I25" s="599" t="s">
        <v>786</v>
      </c>
      <c r="J25" s="806"/>
      <c r="K25" s="641"/>
      <c r="L25" s="577"/>
    </row>
    <row r="26" spans="1:12">
      <c r="A26" s="532"/>
      <c r="B26" s="704"/>
      <c r="C26" s="528"/>
      <c r="D26" s="536" t="s">
        <v>808</v>
      </c>
      <c r="E26" s="530"/>
      <c r="F26" s="530"/>
      <c r="G26" s="530"/>
      <c r="H26" s="530"/>
      <c r="I26" s="599" t="s">
        <v>786</v>
      </c>
      <c r="J26" s="806"/>
      <c r="K26" s="641"/>
      <c r="L26" s="577"/>
    </row>
    <row r="27" spans="1:12">
      <c r="A27" s="532"/>
      <c r="B27" s="704"/>
      <c r="C27" s="528"/>
      <c r="D27" s="536" t="s">
        <v>809</v>
      </c>
      <c r="E27" s="530"/>
      <c r="F27" s="530"/>
      <c r="G27" s="530"/>
      <c r="H27" s="530"/>
      <c r="I27" s="599" t="s">
        <v>786</v>
      </c>
      <c r="J27" s="806"/>
      <c r="K27" s="641"/>
      <c r="L27" s="577"/>
    </row>
    <row r="28" spans="1:12">
      <c r="A28" s="532"/>
      <c r="B28" s="704"/>
      <c r="C28" s="528"/>
      <c r="D28" s="536" t="s">
        <v>810</v>
      </c>
      <c r="E28" s="530"/>
      <c r="F28" s="530"/>
      <c r="G28" s="530"/>
      <c r="H28" s="530"/>
      <c r="I28" s="599"/>
      <c r="J28" s="806"/>
      <c r="K28" s="641"/>
      <c r="L28" s="577"/>
    </row>
    <row r="29" spans="1:12">
      <c r="A29" s="532"/>
      <c r="B29" s="704"/>
      <c r="C29" s="528"/>
      <c r="D29" s="536" t="s">
        <v>811</v>
      </c>
      <c r="E29" s="530"/>
      <c r="F29" s="530"/>
      <c r="G29" s="530"/>
      <c r="H29" s="530"/>
      <c r="I29" s="599"/>
      <c r="J29" s="806"/>
      <c r="K29" s="641"/>
      <c r="L29" s="577"/>
    </row>
    <row r="30" spans="1:12">
      <c r="A30" s="532"/>
      <c r="B30" s="704"/>
      <c r="C30" s="528"/>
      <c r="D30" s="536"/>
      <c r="E30" s="530"/>
      <c r="F30" s="530"/>
      <c r="G30" s="530"/>
      <c r="H30" s="530"/>
      <c r="I30" s="599"/>
      <c r="J30" s="806"/>
      <c r="K30" s="641"/>
      <c r="L30" s="577"/>
    </row>
    <row r="31" spans="1:12">
      <c r="A31" s="532"/>
      <c r="B31" s="704"/>
      <c r="C31" s="528" t="s">
        <v>1258</v>
      </c>
      <c r="D31" s="529" t="s">
        <v>1260</v>
      </c>
      <c r="E31" s="530"/>
      <c r="F31" s="530"/>
      <c r="G31" s="530"/>
      <c r="H31" s="530"/>
      <c r="I31" s="599"/>
      <c r="J31" s="806"/>
      <c r="K31" s="641"/>
      <c r="L31" s="577"/>
    </row>
    <row r="32" spans="1:12">
      <c r="A32" s="532"/>
      <c r="B32" s="704"/>
      <c r="C32" s="528"/>
      <c r="D32" s="703" t="s">
        <v>1255</v>
      </c>
      <c r="E32" s="530"/>
      <c r="F32" s="530"/>
      <c r="G32" s="530"/>
      <c r="H32" s="530"/>
      <c r="I32" s="599" t="s">
        <v>786</v>
      </c>
      <c r="J32" s="806"/>
      <c r="K32" s="641"/>
      <c r="L32" s="577"/>
    </row>
    <row r="33" spans="1:12">
      <c r="A33" s="532"/>
      <c r="B33" s="704"/>
      <c r="C33" s="528"/>
      <c r="D33" s="536" t="s">
        <v>806</v>
      </c>
      <c r="E33" s="530"/>
      <c r="F33" s="530"/>
      <c r="G33" s="530"/>
      <c r="H33" s="530"/>
      <c r="I33" s="599" t="s">
        <v>786</v>
      </c>
      <c r="J33" s="806"/>
      <c r="K33" s="641"/>
      <c r="L33" s="577"/>
    </row>
    <row r="34" spans="1:12">
      <c r="A34" s="532"/>
      <c r="B34" s="535"/>
      <c r="C34" s="528"/>
      <c r="D34" s="536" t="s">
        <v>807</v>
      </c>
      <c r="E34" s="530"/>
      <c r="F34" s="534"/>
      <c r="G34" s="534"/>
      <c r="H34" s="534"/>
      <c r="I34" s="599" t="s">
        <v>786</v>
      </c>
      <c r="J34" s="806"/>
      <c r="K34" s="702"/>
      <c r="L34" s="577"/>
    </row>
    <row r="35" spans="1:12">
      <c r="A35" s="532"/>
      <c r="B35" s="535"/>
      <c r="C35" s="537"/>
      <c r="D35" s="536" t="s">
        <v>808</v>
      </c>
      <c r="E35" s="530"/>
      <c r="F35" s="530"/>
      <c r="G35" s="530"/>
      <c r="H35" s="530"/>
      <c r="I35" s="599" t="s">
        <v>786</v>
      </c>
      <c r="J35" s="806"/>
      <c r="K35" s="641"/>
      <c r="L35" s="577"/>
    </row>
    <row r="36" spans="1:12">
      <c r="A36" s="532"/>
      <c r="B36" s="535"/>
      <c r="C36" s="537"/>
      <c r="D36" s="536" t="s">
        <v>809</v>
      </c>
      <c r="E36" s="530"/>
      <c r="F36" s="534"/>
      <c r="G36" s="534"/>
      <c r="H36" s="534"/>
      <c r="I36" s="599" t="s">
        <v>786</v>
      </c>
      <c r="J36" s="806"/>
      <c r="K36" s="702"/>
      <c r="L36" s="577"/>
    </row>
    <row r="37" spans="1:12">
      <c r="A37" s="532"/>
      <c r="B37" s="535"/>
      <c r="C37" s="537"/>
      <c r="D37" s="536" t="s">
        <v>810</v>
      </c>
      <c r="E37" s="530"/>
      <c r="F37" s="534"/>
      <c r="G37" s="534"/>
      <c r="H37" s="534"/>
      <c r="I37" s="599"/>
      <c r="J37" s="806"/>
      <c r="K37" s="702"/>
      <c r="L37" s="577"/>
    </row>
    <row r="38" spans="1:12">
      <c r="A38" s="532"/>
      <c r="B38" s="535"/>
      <c r="C38" s="537"/>
      <c r="D38" s="536" t="s">
        <v>811</v>
      </c>
      <c r="E38" s="530"/>
      <c r="F38" s="534"/>
      <c r="G38" s="534"/>
      <c r="H38" s="534"/>
      <c r="I38" s="599"/>
      <c r="J38" s="806"/>
      <c r="K38" s="702"/>
      <c r="L38" s="701"/>
    </row>
    <row r="39" spans="1:12">
      <c r="A39" s="532"/>
      <c r="B39" s="535"/>
      <c r="C39" s="528" t="s">
        <v>1261</v>
      </c>
      <c r="D39" s="536" t="s">
        <v>1262</v>
      </c>
      <c r="E39" s="530"/>
      <c r="F39" s="534"/>
      <c r="G39" s="534"/>
      <c r="H39" s="534"/>
      <c r="I39" s="599" t="s">
        <v>786</v>
      </c>
      <c r="J39" s="805" t="s">
        <v>1265</v>
      </c>
      <c r="K39" s="702"/>
      <c r="L39" s="701"/>
    </row>
    <row r="40" spans="1:12">
      <c r="A40" s="532"/>
      <c r="B40" s="535"/>
      <c r="C40" s="537" t="s">
        <v>1263</v>
      </c>
      <c r="D40" s="536" t="s">
        <v>810</v>
      </c>
      <c r="E40" s="530"/>
      <c r="F40" s="534"/>
      <c r="G40" s="534"/>
      <c r="H40" s="534"/>
      <c r="I40" s="534"/>
      <c r="J40" s="806"/>
      <c r="K40" s="700"/>
      <c r="L40" s="577"/>
    </row>
    <row r="41" spans="1:12">
      <c r="A41" s="532"/>
      <c r="B41" s="535"/>
      <c r="C41" s="537"/>
      <c r="D41" s="536" t="s">
        <v>811</v>
      </c>
      <c r="E41" s="530"/>
      <c r="F41" s="534"/>
      <c r="G41" s="534"/>
      <c r="H41" s="534"/>
      <c r="I41" s="534"/>
      <c r="J41" s="806"/>
      <c r="K41" s="700"/>
      <c r="L41" s="577"/>
    </row>
    <row r="42" spans="1:12">
      <c r="A42" s="532"/>
      <c r="B42" s="535"/>
      <c r="C42" s="537"/>
      <c r="D42" s="536" t="s">
        <v>812</v>
      </c>
      <c r="E42" s="530"/>
      <c r="F42" s="530"/>
      <c r="G42" s="530"/>
      <c r="H42" s="530"/>
      <c r="I42" s="530"/>
      <c r="J42" s="807"/>
      <c r="K42" s="641"/>
      <c r="L42" s="577"/>
    </row>
    <row r="43" spans="1:12">
      <c r="A43" s="532"/>
      <c r="B43" s="535"/>
      <c r="C43" s="570" t="s">
        <v>813</v>
      </c>
      <c r="D43" s="536" t="s">
        <v>814</v>
      </c>
      <c r="E43" s="530"/>
      <c r="F43" s="533"/>
      <c r="G43" s="533"/>
      <c r="H43" s="533"/>
      <c r="I43" s="533"/>
      <c r="J43" s="658"/>
      <c r="K43" s="700"/>
      <c r="L43" s="577"/>
    </row>
    <row r="44" spans="1:12">
      <c r="A44" s="532"/>
      <c r="B44" s="535"/>
      <c r="C44" s="528" t="s">
        <v>815</v>
      </c>
      <c r="D44" s="536" t="s">
        <v>816</v>
      </c>
      <c r="E44" s="530"/>
      <c r="F44" s="533"/>
      <c r="G44" s="533"/>
      <c r="H44" s="533"/>
      <c r="I44" s="533"/>
      <c r="J44" s="658"/>
      <c r="K44" s="700"/>
      <c r="L44" s="701"/>
    </row>
    <row r="45" spans="1:12" ht="15.75" thickBot="1">
      <c r="A45" s="540"/>
      <c r="B45" s="541"/>
      <c r="C45" s="542"/>
      <c r="D45" s="543"/>
      <c r="E45" s="544"/>
      <c r="F45" s="545"/>
      <c r="G45" s="545"/>
      <c r="H45" s="545"/>
      <c r="I45" s="545"/>
      <c r="J45" s="705"/>
      <c r="K45" s="641"/>
      <c r="L45" s="577"/>
    </row>
    <row r="50" spans="1:12" ht="18.75">
      <c r="A50" s="755" t="s">
        <v>817</v>
      </c>
      <c r="B50" s="755"/>
      <c r="C50" s="755"/>
      <c r="D50" s="755"/>
      <c r="E50" s="755"/>
      <c r="F50" s="755"/>
      <c r="G50" s="755"/>
      <c r="H50" s="755"/>
      <c r="I50" s="755"/>
      <c r="J50" s="755"/>
      <c r="K50" s="755"/>
      <c r="L50" s="547"/>
    </row>
    <row r="51" spans="1:12" ht="15.75">
      <c r="A51" s="808" t="s">
        <v>818</v>
      </c>
      <c r="B51" s="808"/>
      <c r="C51" s="808"/>
      <c r="D51" s="808"/>
      <c r="E51" s="808"/>
      <c r="F51" s="808"/>
      <c r="G51" s="808"/>
      <c r="H51" s="808"/>
      <c r="I51" s="808"/>
      <c r="J51" s="808"/>
      <c r="K51" s="808"/>
      <c r="L51" s="548"/>
    </row>
    <row r="53" spans="1:12">
      <c r="A53" s="824" t="s">
        <v>0</v>
      </c>
      <c r="B53" s="827" t="s">
        <v>772</v>
      </c>
      <c r="C53" s="827" t="s">
        <v>773</v>
      </c>
      <c r="D53" s="827" t="s">
        <v>774</v>
      </c>
      <c r="E53" s="827" t="s">
        <v>776</v>
      </c>
      <c r="F53" s="827"/>
      <c r="G53" s="827"/>
      <c r="H53" s="827"/>
      <c r="I53" s="827"/>
      <c r="J53" s="827"/>
      <c r="K53" s="858" t="s">
        <v>777</v>
      </c>
      <c r="L53" s="882"/>
    </row>
    <row r="54" spans="1:12">
      <c r="A54" s="825"/>
      <c r="B54" s="828"/>
      <c r="C54" s="828"/>
      <c r="D54" s="828"/>
      <c r="E54" s="828" t="s">
        <v>778</v>
      </c>
      <c r="F54" s="828"/>
      <c r="G54" s="828"/>
      <c r="H54" s="828"/>
      <c r="I54" s="828"/>
      <c r="J54" s="520" t="s">
        <v>779</v>
      </c>
      <c r="K54" s="859"/>
      <c r="L54" s="882"/>
    </row>
    <row r="55" spans="1:12" ht="30">
      <c r="A55" s="826"/>
      <c r="B55" s="829"/>
      <c r="C55" s="829"/>
      <c r="D55" s="829"/>
      <c r="E55" s="521" t="s">
        <v>780</v>
      </c>
      <c r="F55" s="521" t="s">
        <v>781</v>
      </c>
      <c r="G55" s="521" t="s">
        <v>782</v>
      </c>
      <c r="H55" s="521" t="s">
        <v>819</v>
      </c>
      <c r="I55" s="521" t="s">
        <v>820</v>
      </c>
      <c r="J55" s="522" t="s">
        <v>821</v>
      </c>
      <c r="K55" s="860"/>
      <c r="L55" s="882"/>
    </row>
    <row r="56" spans="1:12">
      <c r="A56" s="523"/>
      <c r="B56" s="524"/>
      <c r="C56" s="524"/>
      <c r="D56" s="525"/>
      <c r="E56" s="525"/>
      <c r="F56" s="525"/>
      <c r="G56" s="525"/>
      <c r="H56" s="525"/>
      <c r="I56" s="525"/>
      <c r="J56" s="525"/>
      <c r="K56" s="549"/>
      <c r="L56" s="513"/>
    </row>
    <row r="57" spans="1:12">
      <c r="A57" s="527" t="s">
        <v>9</v>
      </c>
      <c r="B57" s="569" t="s">
        <v>822</v>
      </c>
      <c r="C57" s="528" t="s">
        <v>823</v>
      </c>
      <c r="D57" s="571" t="s">
        <v>824</v>
      </c>
      <c r="E57" s="534" t="s">
        <v>787</v>
      </c>
      <c r="F57" s="534" t="s">
        <v>787</v>
      </c>
      <c r="G57" s="534" t="s">
        <v>787</v>
      </c>
      <c r="H57" s="534" t="s">
        <v>787</v>
      </c>
      <c r="I57" s="534" t="s">
        <v>787</v>
      </c>
      <c r="J57" s="550" t="s">
        <v>786</v>
      </c>
      <c r="K57" s="551"/>
      <c r="L57" s="513"/>
    </row>
    <row r="58" spans="1:12">
      <c r="A58" s="532"/>
      <c r="B58" s="528"/>
      <c r="C58" s="528"/>
      <c r="D58" s="529" t="s">
        <v>825</v>
      </c>
      <c r="E58" s="534"/>
      <c r="F58" s="534"/>
      <c r="G58" s="534"/>
      <c r="H58" s="534"/>
      <c r="I58" s="534"/>
      <c r="J58" s="550"/>
      <c r="K58" s="552"/>
      <c r="L58" s="553"/>
    </row>
    <row r="59" spans="1:12">
      <c r="A59" s="532"/>
      <c r="B59" s="528"/>
      <c r="C59" s="528"/>
      <c r="D59" s="571" t="s">
        <v>826</v>
      </c>
      <c r="E59" s="534" t="s">
        <v>787</v>
      </c>
      <c r="F59" s="534" t="s">
        <v>787</v>
      </c>
      <c r="G59" s="534" t="s">
        <v>787</v>
      </c>
      <c r="H59" s="534" t="s">
        <v>787</v>
      </c>
      <c r="I59" s="534" t="s">
        <v>787</v>
      </c>
      <c r="J59" s="550" t="s">
        <v>786</v>
      </c>
      <c r="K59" s="551"/>
      <c r="L59" s="553"/>
    </row>
    <row r="60" spans="1:12">
      <c r="A60" s="532"/>
      <c r="B60" s="528"/>
      <c r="C60" s="528"/>
      <c r="D60" s="571" t="s">
        <v>827</v>
      </c>
      <c r="E60" s="534" t="s">
        <v>787</v>
      </c>
      <c r="F60" s="534" t="s">
        <v>787</v>
      </c>
      <c r="G60" s="534" t="s">
        <v>787</v>
      </c>
      <c r="H60" s="534" t="s">
        <v>787</v>
      </c>
      <c r="I60" s="534" t="s">
        <v>787</v>
      </c>
      <c r="J60" s="550" t="s">
        <v>786</v>
      </c>
      <c r="K60" s="551"/>
      <c r="L60" s="513"/>
    </row>
    <row r="61" spans="1:12">
      <c r="A61" s="532"/>
      <c r="B61" s="528"/>
      <c r="C61" s="528"/>
      <c r="D61" s="529" t="s">
        <v>828</v>
      </c>
      <c r="E61" s="534"/>
      <c r="F61" s="534"/>
      <c r="G61" s="534"/>
      <c r="H61" s="534"/>
      <c r="I61" s="534"/>
      <c r="J61" s="550"/>
      <c r="K61" s="551"/>
      <c r="L61" s="513"/>
    </row>
    <row r="62" spans="1:12">
      <c r="A62" s="532"/>
      <c r="B62" s="528"/>
      <c r="C62" s="528"/>
      <c r="D62" s="571" t="s">
        <v>829</v>
      </c>
      <c r="E62" s="534" t="s">
        <v>787</v>
      </c>
      <c r="F62" s="534" t="s">
        <v>787</v>
      </c>
      <c r="G62" s="534" t="s">
        <v>787</v>
      </c>
      <c r="H62" s="534" t="s">
        <v>787</v>
      </c>
      <c r="I62" s="534" t="s">
        <v>787</v>
      </c>
      <c r="J62" s="550" t="s">
        <v>786</v>
      </c>
      <c r="K62" s="551"/>
      <c r="L62" s="513"/>
    </row>
    <row r="63" spans="1:12">
      <c r="A63" s="532"/>
      <c r="B63" s="528"/>
      <c r="C63" s="528"/>
      <c r="D63" s="529" t="s">
        <v>830</v>
      </c>
      <c r="E63" s="530"/>
      <c r="F63" s="530"/>
      <c r="G63" s="530"/>
      <c r="H63" s="530"/>
      <c r="I63" s="530"/>
      <c r="J63" s="530"/>
      <c r="K63" s="551"/>
      <c r="L63" s="513"/>
    </row>
    <row r="64" spans="1:12">
      <c r="A64" s="532"/>
      <c r="B64" s="528"/>
      <c r="C64" s="528"/>
      <c r="D64" s="529"/>
      <c r="E64" s="530"/>
      <c r="F64" s="530"/>
      <c r="G64" s="530"/>
      <c r="H64" s="530"/>
      <c r="I64" s="530"/>
      <c r="J64" s="530"/>
      <c r="K64" s="551"/>
      <c r="L64" s="513"/>
    </row>
    <row r="65" spans="1:12">
      <c r="A65" s="532"/>
      <c r="B65" s="528"/>
      <c r="C65" s="570" t="s">
        <v>831</v>
      </c>
      <c r="D65" s="571" t="s">
        <v>832</v>
      </c>
      <c r="E65" s="550" t="s">
        <v>786</v>
      </c>
      <c r="F65" s="550" t="s">
        <v>786</v>
      </c>
      <c r="G65" s="530"/>
      <c r="H65" s="530"/>
      <c r="I65" s="530"/>
      <c r="J65" s="530"/>
      <c r="K65" s="551"/>
      <c r="L65" s="513"/>
    </row>
    <row r="66" spans="1:12">
      <c r="A66" s="532"/>
      <c r="B66" s="528"/>
      <c r="C66" s="528"/>
      <c r="D66" s="571" t="s">
        <v>833</v>
      </c>
      <c r="E66" s="550" t="s">
        <v>786</v>
      </c>
      <c r="F66" s="550" t="s">
        <v>786</v>
      </c>
      <c r="G66" s="530"/>
      <c r="H66" s="530"/>
      <c r="I66" s="530"/>
      <c r="J66" s="530"/>
      <c r="K66" s="551"/>
      <c r="L66" s="513"/>
    </row>
    <row r="67" spans="1:12">
      <c r="A67" s="532"/>
      <c r="B67" s="528"/>
      <c r="C67" s="528"/>
      <c r="D67" s="529" t="s">
        <v>834</v>
      </c>
      <c r="E67" s="530"/>
      <c r="F67" s="530"/>
      <c r="G67" s="530"/>
      <c r="H67" s="530"/>
      <c r="I67" s="530"/>
      <c r="J67" s="530"/>
      <c r="K67" s="551"/>
      <c r="L67" s="513"/>
    </row>
    <row r="68" spans="1:12">
      <c r="A68" s="540"/>
      <c r="B68" s="541"/>
      <c r="C68" s="542"/>
      <c r="D68" s="543"/>
      <c r="E68" s="544"/>
      <c r="F68" s="545"/>
      <c r="G68" s="545"/>
      <c r="H68" s="545"/>
      <c r="I68" s="545"/>
      <c r="J68" s="545"/>
      <c r="K68" s="554"/>
      <c r="L68" s="513"/>
    </row>
    <row r="73" spans="1:12" ht="18.75">
      <c r="A73" s="755" t="s">
        <v>835</v>
      </c>
      <c r="B73" s="755"/>
      <c r="C73" s="755"/>
      <c r="D73" s="755"/>
      <c r="E73" s="755"/>
      <c r="F73" s="755"/>
      <c r="G73" s="755"/>
      <c r="H73" s="755"/>
      <c r="I73" s="755"/>
      <c r="J73" s="755"/>
      <c r="K73" s="755"/>
    </row>
    <row r="74" spans="1:12" ht="15.75">
      <c r="A74" s="808" t="s">
        <v>836</v>
      </c>
      <c r="B74" s="808"/>
      <c r="C74" s="808"/>
      <c r="D74" s="808"/>
      <c r="E74" s="808"/>
      <c r="F74" s="808"/>
      <c r="G74" s="808"/>
      <c r="H74" s="808"/>
      <c r="I74" s="808"/>
      <c r="J74" s="808"/>
      <c r="K74" s="808"/>
    </row>
    <row r="76" spans="1:12">
      <c r="A76" s="824" t="s">
        <v>0</v>
      </c>
      <c r="B76" s="827" t="s">
        <v>772</v>
      </c>
      <c r="C76" s="827" t="s">
        <v>773</v>
      </c>
      <c r="D76" s="827" t="s">
        <v>774</v>
      </c>
      <c r="E76" s="827" t="s">
        <v>776</v>
      </c>
      <c r="F76" s="827"/>
      <c r="G76" s="827"/>
      <c r="H76" s="827"/>
      <c r="I76" s="827"/>
      <c r="J76" s="827"/>
      <c r="K76" s="858" t="s">
        <v>777</v>
      </c>
    </row>
    <row r="77" spans="1:12">
      <c r="A77" s="825"/>
      <c r="B77" s="828"/>
      <c r="C77" s="828"/>
      <c r="D77" s="828"/>
      <c r="E77" s="555" t="s">
        <v>778</v>
      </c>
      <c r="F77" s="555"/>
      <c r="G77" s="555"/>
      <c r="H77" s="555"/>
      <c r="I77" s="828" t="s">
        <v>779</v>
      </c>
      <c r="J77" s="883"/>
      <c r="K77" s="859"/>
    </row>
    <row r="78" spans="1:12" ht="30">
      <c r="A78" s="826"/>
      <c r="B78" s="829"/>
      <c r="C78" s="829"/>
      <c r="D78" s="829"/>
      <c r="E78" s="521" t="s">
        <v>780</v>
      </c>
      <c r="F78" s="521" t="s">
        <v>781</v>
      </c>
      <c r="G78" s="521" t="s">
        <v>782</v>
      </c>
      <c r="H78" s="521" t="s">
        <v>819</v>
      </c>
      <c r="I78" s="556" t="s">
        <v>837</v>
      </c>
      <c r="J78" s="522" t="s">
        <v>838</v>
      </c>
      <c r="K78" s="860"/>
    </row>
    <row r="79" spans="1:12">
      <c r="A79" s="523"/>
      <c r="B79" s="524"/>
      <c r="C79" s="524"/>
      <c r="D79" s="525"/>
      <c r="E79" s="525"/>
      <c r="F79" s="525"/>
      <c r="G79" s="525"/>
      <c r="H79" s="525"/>
      <c r="I79" s="525"/>
      <c r="J79" s="525"/>
      <c r="K79" s="549"/>
    </row>
    <row r="80" spans="1:12">
      <c r="A80" s="527" t="s">
        <v>9</v>
      </c>
      <c r="B80" s="569" t="s">
        <v>839</v>
      </c>
      <c r="C80" s="528" t="s">
        <v>840</v>
      </c>
      <c r="D80" s="571" t="s">
        <v>841</v>
      </c>
      <c r="E80" s="557" t="s">
        <v>786</v>
      </c>
      <c r="F80" s="557" t="s">
        <v>786</v>
      </c>
      <c r="G80" s="557" t="s">
        <v>786</v>
      </c>
      <c r="H80" s="557" t="s">
        <v>786</v>
      </c>
      <c r="I80" s="534" t="s">
        <v>787</v>
      </c>
      <c r="J80" s="534" t="s">
        <v>787</v>
      </c>
      <c r="K80" s="551"/>
    </row>
    <row r="81" spans="1:11">
      <c r="A81" s="532"/>
      <c r="B81" s="528"/>
      <c r="C81" s="528"/>
      <c r="D81" s="571" t="s">
        <v>842</v>
      </c>
      <c r="E81" s="557" t="s">
        <v>786</v>
      </c>
      <c r="F81" s="557" t="s">
        <v>786</v>
      </c>
      <c r="G81" s="557" t="s">
        <v>786</v>
      </c>
      <c r="H81" s="557" t="s">
        <v>786</v>
      </c>
      <c r="I81" s="534" t="s">
        <v>787</v>
      </c>
      <c r="J81" s="534" t="s">
        <v>787</v>
      </c>
      <c r="K81" s="552"/>
    </row>
    <row r="82" spans="1:11">
      <c r="A82" s="532"/>
      <c r="B82" s="528"/>
      <c r="C82" s="528"/>
      <c r="D82" s="529" t="s">
        <v>843</v>
      </c>
      <c r="E82" s="534"/>
      <c r="F82" s="534"/>
      <c r="G82" s="534"/>
      <c r="H82" s="534"/>
      <c r="I82" s="534"/>
      <c r="J82" s="550"/>
      <c r="K82" s="551"/>
    </row>
    <row r="83" spans="1:11">
      <c r="A83" s="532"/>
      <c r="B83" s="528"/>
      <c r="C83" s="528"/>
      <c r="D83" s="571" t="s">
        <v>844</v>
      </c>
      <c r="E83" s="557" t="s">
        <v>786</v>
      </c>
      <c r="F83" s="557" t="s">
        <v>786</v>
      </c>
      <c r="G83" s="557" t="s">
        <v>786</v>
      </c>
      <c r="H83" s="557" t="s">
        <v>786</v>
      </c>
      <c r="I83" s="534" t="s">
        <v>787</v>
      </c>
      <c r="J83" s="534" t="s">
        <v>787</v>
      </c>
      <c r="K83" s="551"/>
    </row>
    <row r="84" spans="1:11">
      <c r="A84" s="532"/>
      <c r="B84" s="528"/>
      <c r="C84" s="528"/>
      <c r="D84" s="571" t="s">
        <v>845</v>
      </c>
      <c r="E84" s="557" t="s">
        <v>786</v>
      </c>
      <c r="F84" s="557" t="s">
        <v>786</v>
      </c>
      <c r="G84" s="557" t="s">
        <v>786</v>
      </c>
      <c r="H84" s="557" t="s">
        <v>786</v>
      </c>
      <c r="I84" s="534" t="s">
        <v>787</v>
      </c>
      <c r="J84" s="534" t="s">
        <v>787</v>
      </c>
      <c r="K84" s="551"/>
    </row>
    <row r="85" spans="1:11">
      <c r="A85" s="532"/>
      <c r="B85" s="528"/>
      <c r="C85" s="528"/>
      <c r="D85" s="571" t="s">
        <v>846</v>
      </c>
      <c r="E85" s="557" t="s">
        <v>786</v>
      </c>
      <c r="F85" s="557" t="s">
        <v>786</v>
      </c>
      <c r="G85" s="557" t="s">
        <v>786</v>
      </c>
      <c r="H85" s="557" t="s">
        <v>786</v>
      </c>
      <c r="I85" s="534" t="s">
        <v>787</v>
      </c>
      <c r="J85" s="534" t="s">
        <v>787</v>
      </c>
      <c r="K85" s="551"/>
    </row>
    <row r="86" spans="1:11">
      <c r="A86" s="532"/>
      <c r="B86" s="528"/>
      <c r="C86" s="528"/>
      <c r="D86" s="529"/>
      <c r="E86" s="530"/>
      <c r="F86" s="530"/>
      <c r="G86" s="530"/>
      <c r="H86" s="530"/>
      <c r="I86" s="530"/>
      <c r="J86" s="530"/>
      <c r="K86" s="551"/>
    </row>
    <row r="87" spans="1:11">
      <c r="A87" s="532"/>
      <c r="B87" s="528"/>
      <c r="C87" s="528" t="s">
        <v>847</v>
      </c>
      <c r="D87" s="571" t="s">
        <v>848</v>
      </c>
      <c r="E87" s="534" t="s">
        <v>787</v>
      </c>
      <c r="F87" s="534" t="s">
        <v>787</v>
      </c>
      <c r="G87" s="534" t="s">
        <v>787</v>
      </c>
      <c r="H87" s="534" t="s">
        <v>787</v>
      </c>
      <c r="I87" s="557" t="s">
        <v>786</v>
      </c>
      <c r="J87" s="557" t="s">
        <v>786</v>
      </c>
      <c r="K87" s="558" t="s">
        <v>849</v>
      </c>
    </row>
    <row r="88" spans="1:11">
      <c r="A88" s="532"/>
      <c r="B88" s="528"/>
      <c r="C88" s="539"/>
      <c r="D88" s="571" t="s">
        <v>850</v>
      </c>
      <c r="E88" s="534" t="s">
        <v>787</v>
      </c>
      <c r="F88" s="534" t="s">
        <v>787</v>
      </c>
      <c r="G88" s="534" t="s">
        <v>787</v>
      </c>
      <c r="H88" s="534" t="s">
        <v>787</v>
      </c>
      <c r="I88" s="557" t="s">
        <v>786</v>
      </c>
      <c r="J88" s="557" t="s">
        <v>786</v>
      </c>
      <c r="K88" s="559" t="s">
        <v>851</v>
      </c>
    </row>
    <row r="89" spans="1:11">
      <c r="A89" s="532"/>
      <c r="B89" s="528"/>
      <c r="C89" s="528"/>
      <c r="D89" s="529"/>
      <c r="E89" s="550"/>
      <c r="F89" s="550"/>
      <c r="G89" s="530"/>
      <c r="H89" s="530"/>
      <c r="I89" s="530"/>
      <c r="J89" s="530"/>
      <c r="K89" s="551"/>
    </row>
    <row r="90" spans="1:11">
      <c r="A90" s="532"/>
      <c r="B90" s="528"/>
      <c r="C90" s="528" t="s">
        <v>852</v>
      </c>
      <c r="D90" s="571" t="s">
        <v>853</v>
      </c>
      <c r="E90" s="530"/>
      <c r="F90" s="530"/>
      <c r="G90" s="530"/>
      <c r="H90" s="530"/>
      <c r="I90" s="530"/>
      <c r="J90" s="530"/>
      <c r="K90" s="551"/>
    </row>
    <row r="91" spans="1:11">
      <c r="A91" s="532"/>
      <c r="B91" s="535"/>
      <c r="C91" s="528"/>
      <c r="D91" s="560"/>
      <c r="E91" s="561"/>
      <c r="F91" s="561"/>
      <c r="G91" s="561"/>
      <c r="H91" s="561"/>
      <c r="I91" s="561"/>
      <c r="J91" s="561"/>
      <c r="K91" s="558"/>
    </row>
    <row r="92" spans="1:11">
      <c r="A92" s="532"/>
      <c r="B92" s="535"/>
      <c r="C92" s="570" t="s">
        <v>813</v>
      </c>
      <c r="D92" s="571" t="s">
        <v>832</v>
      </c>
      <c r="E92" s="557" t="s">
        <v>786</v>
      </c>
      <c r="F92" s="557" t="s">
        <v>786</v>
      </c>
      <c r="G92" s="561"/>
      <c r="H92" s="561"/>
      <c r="I92" s="534" t="s">
        <v>787</v>
      </c>
      <c r="J92" s="534" t="s">
        <v>787</v>
      </c>
      <c r="K92" s="558"/>
    </row>
    <row r="93" spans="1:11">
      <c r="A93" s="532"/>
      <c r="B93" s="535"/>
      <c r="C93" s="528"/>
      <c r="D93" s="571" t="s">
        <v>854</v>
      </c>
      <c r="E93" s="561"/>
      <c r="F93" s="561"/>
      <c r="G93" s="561"/>
      <c r="H93" s="561"/>
      <c r="I93" s="561"/>
      <c r="J93" s="561"/>
      <c r="K93" s="558"/>
    </row>
    <row r="94" spans="1:11">
      <c r="A94" s="532"/>
      <c r="B94" s="535"/>
      <c r="C94" s="528"/>
      <c r="D94" s="560"/>
      <c r="E94" s="561"/>
      <c r="F94" s="561"/>
      <c r="G94" s="561"/>
      <c r="H94" s="561"/>
      <c r="I94" s="561"/>
      <c r="J94" s="561"/>
      <c r="K94" s="558"/>
    </row>
    <row r="95" spans="1:11">
      <c r="A95" s="540"/>
      <c r="B95" s="541"/>
      <c r="C95" s="542"/>
      <c r="D95" s="543"/>
      <c r="E95" s="544"/>
      <c r="F95" s="545"/>
      <c r="G95" s="545"/>
      <c r="H95" s="545"/>
      <c r="I95" s="545"/>
      <c r="J95" s="545"/>
      <c r="K95" s="554"/>
    </row>
    <row r="100" spans="1:12" ht="18.75">
      <c r="A100" s="755" t="s">
        <v>817</v>
      </c>
      <c r="B100" s="755"/>
      <c r="C100" s="755"/>
      <c r="D100" s="755"/>
      <c r="E100" s="755"/>
      <c r="F100" s="755"/>
      <c r="G100" s="755"/>
      <c r="H100" s="755"/>
      <c r="I100" s="755"/>
      <c r="J100" s="755"/>
      <c r="K100" s="755"/>
      <c r="L100" s="755"/>
    </row>
    <row r="101" spans="1:12" ht="15.75">
      <c r="A101" s="808" t="s">
        <v>935</v>
      </c>
      <c r="B101" s="808"/>
      <c r="C101" s="808"/>
      <c r="D101" s="808"/>
      <c r="E101" s="808"/>
      <c r="F101" s="808"/>
      <c r="G101" s="808"/>
      <c r="H101" s="808"/>
      <c r="I101" s="808"/>
      <c r="J101" s="808"/>
      <c r="K101" s="808"/>
      <c r="L101" s="808"/>
    </row>
    <row r="102" spans="1:12" ht="15.75" thickBot="1"/>
    <row r="103" spans="1:12" ht="15" customHeight="1">
      <c r="A103" s="884" t="s">
        <v>0</v>
      </c>
      <c r="B103" s="887" t="s">
        <v>772</v>
      </c>
      <c r="C103" s="887" t="s">
        <v>773</v>
      </c>
      <c r="D103" s="887" t="s">
        <v>774</v>
      </c>
      <c r="E103" s="887" t="s">
        <v>775</v>
      </c>
      <c r="F103" s="887" t="s">
        <v>776</v>
      </c>
      <c r="G103" s="887"/>
      <c r="H103" s="887"/>
      <c r="I103" s="887"/>
      <c r="J103" s="887"/>
      <c r="K103" s="887" t="s">
        <v>967</v>
      </c>
      <c r="L103" s="890" t="s">
        <v>777</v>
      </c>
    </row>
    <row r="104" spans="1:12">
      <c r="A104" s="885"/>
      <c r="B104" s="888"/>
      <c r="C104" s="888"/>
      <c r="D104" s="888"/>
      <c r="E104" s="888"/>
      <c r="F104" s="888" t="s">
        <v>778</v>
      </c>
      <c r="G104" s="888"/>
      <c r="H104" s="888"/>
      <c r="I104" s="888"/>
      <c r="J104" s="907" t="s">
        <v>779</v>
      </c>
      <c r="K104" s="888"/>
      <c r="L104" s="891"/>
    </row>
    <row r="105" spans="1:12" ht="15.75" thickBot="1">
      <c r="A105" s="886"/>
      <c r="B105" s="889"/>
      <c r="C105" s="889"/>
      <c r="D105" s="889"/>
      <c r="E105" s="889"/>
      <c r="F105" s="621" t="s">
        <v>780</v>
      </c>
      <c r="G105" s="621" t="s">
        <v>781</v>
      </c>
      <c r="H105" s="621" t="s">
        <v>782</v>
      </c>
      <c r="I105" s="621" t="s">
        <v>819</v>
      </c>
      <c r="J105" s="908"/>
      <c r="K105" s="889"/>
      <c r="L105" s="892"/>
    </row>
    <row r="106" spans="1:12">
      <c r="A106" s="523"/>
      <c r="B106" s="524"/>
      <c r="C106" s="524"/>
      <c r="D106" s="524"/>
      <c r="E106" s="598"/>
      <c r="F106" s="598"/>
      <c r="G106" s="598"/>
      <c r="H106" s="598"/>
      <c r="I106" s="598"/>
      <c r="J106" s="598"/>
      <c r="K106" s="603"/>
      <c r="L106" s="549"/>
    </row>
    <row r="107" spans="1:12">
      <c r="A107" s="527" t="s">
        <v>9</v>
      </c>
      <c r="B107" s="595" t="s">
        <v>936</v>
      </c>
      <c r="C107" s="895" t="s">
        <v>937</v>
      </c>
      <c r="D107" s="619" t="s">
        <v>784</v>
      </c>
      <c r="E107" s="600"/>
      <c r="F107" s="600"/>
      <c r="G107" s="600"/>
      <c r="H107" s="600"/>
      <c r="I107" s="600"/>
      <c r="J107" s="600"/>
      <c r="K107" s="615"/>
      <c r="L107" s="558"/>
    </row>
    <row r="108" spans="1:12">
      <c r="A108" s="532"/>
      <c r="B108" s="528"/>
      <c r="C108" s="896"/>
      <c r="D108" s="620" t="s">
        <v>938</v>
      </c>
      <c r="E108" s="613"/>
      <c r="F108" s="613"/>
      <c r="G108" s="613"/>
      <c r="H108" s="613"/>
      <c r="I108" s="613"/>
      <c r="J108" s="613"/>
      <c r="K108" s="617"/>
      <c r="L108" s="618"/>
    </row>
    <row r="109" spans="1:12">
      <c r="A109" s="532"/>
      <c r="B109" s="528"/>
      <c r="C109" s="896"/>
      <c r="D109" s="597" t="s">
        <v>939</v>
      </c>
      <c r="E109" s="599" t="s">
        <v>962</v>
      </c>
      <c r="F109" s="599"/>
      <c r="G109" s="599"/>
      <c r="H109" s="599"/>
      <c r="I109" s="599"/>
      <c r="J109" s="599"/>
      <c r="K109" s="604"/>
      <c r="L109" s="551"/>
    </row>
    <row r="110" spans="1:12">
      <c r="A110" s="532"/>
      <c r="B110" s="528"/>
      <c r="C110" s="896"/>
      <c r="D110" s="597" t="s">
        <v>940</v>
      </c>
      <c r="E110" s="599" t="s">
        <v>963</v>
      </c>
      <c r="F110" s="599"/>
      <c r="G110" s="599"/>
      <c r="H110" s="599"/>
      <c r="I110" s="599"/>
      <c r="J110" s="599"/>
      <c r="K110" s="604"/>
      <c r="L110" s="551"/>
    </row>
    <row r="111" spans="1:12">
      <c r="A111" s="532"/>
      <c r="B111" s="528"/>
      <c r="C111" s="896"/>
      <c r="D111" s="608" t="s">
        <v>941</v>
      </c>
      <c r="E111" s="911" t="s">
        <v>964</v>
      </c>
      <c r="F111" s="600"/>
      <c r="G111" s="600"/>
      <c r="H111" s="600"/>
      <c r="I111" s="600"/>
      <c r="J111" s="600"/>
      <c r="K111" s="615"/>
      <c r="L111" s="558"/>
    </row>
    <row r="112" spans="1:12">
      <c r="A112" s="532"/>
      <c r="B112" s="528"/>
      <c r="C112" s="896"/>
      <c r="D112" s="611" t="s">
        <v>942</v>
      </c>
      <c r="E112" s="912"/>
      <c r="F112" s="613"/>
      <c r="G112" s="613"/>
      <c r="H112" s="613"/>
      <c r="I112" s="613"/>
      <c r="J112" s="613"/>
      <c r="K112" s="616"/>
      <c r="L112" s="559"/>
    </row>
    <row r="113" spans="1:12">
      <c r="A113" s="532"/>
      <c r="B113" s="528"/>
      <c r="C113" s="896"/>
      <c r="D113" s="597" t="s">
        <v>943</v>
      </c>
      <c r="E113" s="599"/>
      <c r="F113" s="599"/>
      <c r="G113" s="599"/>
      <c r="H113" s="599"/>
      <c r="I113" s="599"/>
      <c r="J113" s="599"/>
      <c r="K113" s="604"/>
      <c r="L113" s="551"/>
    </row>
    <row r="114" spans="1:12">
      <c r="A114" s="532"/>
      <c r="B114" s="528"/>
      <c r="C114" s="897"/>
      <c r="D114" s="609"/>
      <c r="E114" s="599"/>
      <c r="F114" s="599"/>
      <c r="G114" s="599"/>
      <c r="H114" s="599"/>
      <c r="I114" s="599"/>
      <c r="J114" s="599"/>
      <c r="K114" s="604"/>
      <c r="L114" s="551"/>
    </row>
    <row r="115" spans="1:12">
      <c r="A115" s="532"/>
      <c r="B115" s="528"/>
      <c r="C115" s="539"/>
      <c r="D115" s="620" t="s">
        <v>805</v>
      </c>
      <c r="E115" s="599"/>
      <c r="F115" s="599"/>
      <c r="G115" s="599"/>
      <c r="H115" s="599"/>
      <c r="I115" s="599"/>
      <c r="J115" s="599"/>
      <c r="K115" s="604"/>
      <c r="L115" s="551"/>
    </row>
    <row r="116" spans="1:12">
      <c r="A116" s="532"/>
      <c r="B116" s="528"/>
      <c r="C116" s="895" t="s">
        <v>947</v>
      </c>
      <c r="D116" s="608" t="s">
        <v>944</v>
      </c>
      <c r="E116" s="911" t="s">
        <v>100</v>
      </c>
      <c r="F116" s="852" t="s">
        <v>787</v>
      </c>
      <c r="G116" s="852" t="s">
        <v>787</v>
      </c>
      <c r="H116" s="852" t="s">
        <v>787</v>
      </c>
      <c r="I116" s="852" t="s">
        <v>787</v>
      </c>
      <c r="J116" s="600"/>
      <c r="K116" s="615"/>
      <c r="L116" s="558"/>
    </row>
    <row r="117" spans="1:12">
      <c r="A117" s="532"/>
      <c r="B117" s="528"/>
      <c r="C117" s="896"/>
      <c r="D117" s="612" t="s">
        <v>945</v>
      </c>
      <c r="E117" s="912"/>
      <c r="F117" s="854"/>
      <c r="G117" s="854"/>
      <c r="H117" s="854"/>
      <c r="I117" s="854"/>
      <c r="J117" s="613"/>
      <c r="K117" s="616"/>
      <c r="L117" s="559"/>
    </row>
    <row r="118" spans="1:12">
      <c r="A118" s="532"/>
      <c r="B118" s="535"/>
      <c r="C118" s="896"/>
      <c r="D118" s="611" t="s">
        <v>946</v>
      </c>
      <c r="E118" s="898" t="s">
        <v>965</v>
      </c>
      <c r="F118" s="600"/>
      <c r="G118" s="600"/>
      <c r="H118" s="600"/>
      <c r="I118" s="600"/>
      <c r="J118" s="600"/>
      <c r="K118" s="905" t="s">
        <v>969</v>
      </c>
      <c r="L118" s="899" t="s">
        <v>974</v>
      </c>
    </row>
    <row r="119" spans="1:12">
      <c r="A119" s="532"/>
      <c r="B119" s="535"/>
      <c r="C119" s="896"/>
      <c r="D119" s="611" t="s">
        <v>949</v>
      </c>
      <c r="E119" s="898"/>
      <c r="F119" s="614"/>
      <c r="G119" s="614"/>
      <c r="H119" s="614"/>
      <c r="I119" s="614"/>
      <c r="J119" s="614"/>
      <c r="K119" s="906"/>
      <c r="L119" s="900"/>
    </row>
    <row r="120" spans="1:12">
      <c r="A120" s="532"/>
      <c r="B120" s="535"/>
      <c r="C120" s="897"/>
      <c r="D120" s="612" t="s">
        <v>948</v>
      </c>
      <c r="E120" s="898"/>
      <c r="F120" s="613"/>
      <c r="G120" s="613"/>
      <c r="H120" s="613"/>
      <c r="I120" s="613"/>
      <c r="J120" s="613"/>
      <c r="K120" s="906"/>
      <c r="L120" s="900"/>
    </row>
    <row r="121" spans="1:12">
      <c r="A121" s="532"/>
      <c r="B121" s="535"/>
      <c r="C121" s="596" t="s">
        <v>951</v>
      </c>
      <c r="D121" s="611" t="s">
        <v>950</v>
      </c>
      <c r="E121" s="599"/>
      <c r="F121" s="599"/>
      <c r="G121" s="599"/>
      <c r="H121" s="599"/>
      <c r="I121" s="599"/>
      <c r="J121" s="622" t="s">
        <v>786</v>
      </c>
      <c r="K121" s="605" t="s">
        <v>970</v>
      </c>
      <c r="L121" s="606" t="s">
        <v>971</v>
      </c>
    </row>
    <row r="122" spans="1:12">
      <c r="A122" s="532"/>
      <c r="B122" s="535"/>
      <c r="C122" s="895" t="s">
        <v>952</v>
      </c>
      <c r="D122" s="608" t="s">
        <v>953</v>
      </c>
      <c r="E122" s="898" t="s">
        <v>789</v>
      </c>
      <c r="F122" s="600"/>
      <c r="G122" s="600"/>
      <c r="H122" s="600"/>
      <c r="I122" s="600"/>
      <c r="J122" s="893" t="s">
        <v>786</v>
      </c>
      <c r="K122" s="905" t="s">
        <v>968</v>
      </c>
      <c r="L122" s="901" t="s">
        <v>972</v>
      </c>
    </row>
    <row r="123" spans="1:12">
      <c r="A123" s="532"/>
      <c r="B123" s="535"/>
      <c r="C123" s="897"/>
      <c r="D123" s="612" t="s">
        <v>942</v>
      </c>
      <c r="E123" s="898"/>
      <c r="F123" s="613"/>
      <c r="G123" s="613"/>
      <c r="H123" s="613"/>
      <c r="I123" s="613"/>
      <c r="J123" s="894"/>
      <c r="K123" s="906"/>
      <c r="L123" s="902"/>
    </row>
    <row r="124" spans="1:12">
      <c r="A124" s="532"/>
      <c r="B124" s="535"/>
      <c r="C124" s="895" t="s">
        <v>954</v>
      </c>
      <c r="D124" s="608" t="s">
        <v>955</v>
      </c>
      <c r="E124" s="600"/>
      <c r="F124" s="600"/>
      <c r="G124" s="600"/>
      <c r="H124" s="600"/>
      <c r="I124" s="600"/>
      <c r="J124" s="893" t="s">
        <v>786</v>
      </c>
      <c r="K124" s="615"/>
      <c r="L124" s="558"/>
    </row>
    <row r="125" spans="1:12">
      <c r="A125" s="532"/>
      <c r="B125" s="535"/>
      <c r="C125" s="897"/>
      <c r="D125" s="612" t="s">
        <v>956</v>
      </c>
      <c r="E125" s="613"/>
      <c r="F125" s="613"/>
      <c r="G125" s="613"/>
      <c r="H125" s="613"/>
      <c r="I125" s="613"/>
      <c r="J125" s="894"/>
      <c r="K125" s="616"/>
      <c r="L125" s="559"/>
    </row>
    <row r="126" spans="1:12">
      <c r="A126" s="532"/>
      <c r="B126" s="535"/>
      <c r="C126" s="596" t="s">
        <v>957</v>
      </c>
      <c r="D126" s="611" t="s">
        <v>958</v>
      </c>
      <c r="E126" s="599"/>
      <c r="F126" s="599"/>
      <c r="G126" s="599"/>
      <c r="H126" s="599"/>
      <c r="I126" s="599"/>
      <c r="J126" s="622" t="s">
        <v>786</v>
      </c>
      <c r="K126" s="605" t="s">
        <v>968</v>
      </c>
      <c r="L126" s="606" t="s">
        <v>973</v>
      </c>
    </row>
    <row r="127" spans="1:12">
      <c r="A127" s="532"/>
      <c r="B127" s="535"/>
      <c r="C127" s="909" t="s">
        <v>959</v>
      </c>
      <c r="D127" s="608" t="s">
        <v>960</v>
      </c>
      <c r="E127" s="898" t="s">
        <v>966</v>
      </c>
      <c r="F127" s="893" t="s">
        <v>786</v>
      </c>
      <c r="G127" s="600"/>
      <c r="H127" s="600"/>
      <c r="I127" s="893" t="s">
        <v>786</v>
      </c>
      <c r="J127" s="893" t="s">
        <v>786</v>
      </c>
      <c r="K127" s="903" t="s">
        <v>968</v>
      </c>
      <c r="L127" s="899" t="s">
        <v>973</v>
      </c>
    </row>
    <row r="128" spans="1:12">
      <c r="A128" s="532"/>
      <c r="B128" s="535"/>
      <c r="C128" s="910"/>
      <c r="D128" s="610" t="s">
        <v>961</v>
      </c>
      <c r="E128" s="898"/>
      <c r="F128" s="894"/>
      <c r="G128" s="613"/>
      <c r="H128" s="613"/>
      <c r="I128" s="894"/>
      <c r="J128" s="894"/>
      <c r="K128" s="904"/>
      <c r="L128" s="900"/>
    </row>
    <row r="129" spans="1:12">
      <c r="A129" s="532"/>
      <c r="B129" s="535"/>
      <c r="C129" s="528"/>
      <c r="D129" s="609"/>
      <c r="E129" s="599"/>
      <c r="F129" s="599"/>
      <c r="G129" s="599"/>
      <c r="H129" s="599"/>
      <c r="I129" s="599"/>
      <c r="J129" s="599"/>
      <c r="K129" s="604"/>
      <c r="L129" s="551"/>
    </row>
    <row r="130" spans="1:12">
      <c r="A130" s="532"/>
      <c r="B130" s="535"/>
      <c r="C130" s="528"/>
      <c r="D130" s="529"/>
      <c r="E130" s="599"/>
      <c r="F130" s="599"/>
      <c r="G130" s="599"/>
      <c r="H130" s="599"/>
      <c r="I130" s="599"/>
      <c r="J130" s="599"/>
      <c r="K130" s="604"/>
      <c r="L130" s="551"/>
    </row>
    <row r="131" spans="1:12" ht="15.75" thickBot="1">
      <c r="A131" s="540"/>
      <c r="B131" s="541"/>
      <c r="C131" s="542"/>
      <c r="D131" s="545"/>
      <c r="E131" s="601"/>
      <c r="F131" s="601"/>
      <c r="G131" s="602"/>
      <c r="H131" s="602"/>
      <c r="I131" s="602"/>
      <c r="J131" s="602"/>
      <c r="K131" s="607"/>
      <c r="L131" s="554"/>
    </row>
    <row r="135" spans="1:12" ht="18.75">
      <c r="A135" s="755" t="s">
        <v>770</v>
      </c>
      <c r="B135" s="755"/>
      <c r="C135" s="755"/>
      <c r="D135" s="755"/>
      <c r="E135" s="755"/>
      <c r="F135" s="755"/>
      <c r="G135" s="755"/>
      <c r="H135" s="755"/>
      <c r="I135" s="755"/>
      <c r="J135" s="755"/>
      <c r="K135" s="755"/>
      <c r="L135" s="547"/>
    </row>
    <row r="136" spans="1:12" ht="15.75">
      <c r="A136" s="808" t="s">
        <v>1079</v>
      </c>
      <c r="B136" s="808"/>
      <c r="C136" s="808"/>
      <c r="D136" s="808"/>
      <c r="E136" s="808"/>
      <c r="F136" s="808"/>
      <c r="G136" s="808"/>
      <c r="H136" s="808"/>
      <c r="I136" s="808"/>
      <c r="J136" s="808"/>
      <c r="K136" s="808"/>
      <c r="L136" s="548"/>
    </row>
    <row r="137" spans="1:12" ht="15.75" thickBot="1"/>
    <row r="138" spans="1:12">
      <c r="A138" s="824" t="s">
        <v>0</v>
      </c>
      <c r="B138" s="827" t="s">
        <v>772</v>
      </c>
      <c r="C138" s="827" t="s">
        <v>773</v>
      </c>
      <c r="D138" s="827" t="s">
        <v>774</v>
      </c>
      <c r="E138" s="827" t="s">
        <v>775</v>
      </c>
      <c r="F138" s="855" t="s">
        <v>776</v>
      </c>
      <c r="G138" s="856"/>
      <c r="H138" s="856"/>
      <c r="I138" s="856"/>
      <c r="J138" s="857"/>
      <c r="K138" s="858" t="s">
        <v>777</v>
      </c>
      <c r="L138" s="877"/>
    </row>
    <row r="139" spans="1:12">
      <c r="A139" s="825"/>
      <c r="B139" s="828"/>
      <c r="C139" s="828"/>
      <c r="D139" s="828"/>
      <c r="E139" s="828"/>
      <c r="F139" s="861" t="s">
        <v>778</v>
      </c>
      <c r="G139" s="862"/>
      <c r="H139" s="862"/>
      <c r="I139" s="863"/>
      <c r="J139" s="520" t="s">
        <v>779</v>
      </c>
      <c r="K139" s="859"/>
      <c r="L139" s="877"/>
    </row>
    <row r="140" spans="1:12" ht="30.75" thickBot="1">
      <c r="A140" s="826"/>
      <c r="B140" s="829"/>
      <c r="C140" s="829"/>
      <c r="D140" s="829"/>
      <c r="E140" s="829"/>
      <c r="F140" s="864"/>
      <c r="G140" s="865"/>
      <c r="H140" s="865"/>
      <c r="I140" s="866"/>
      <c r="J140" s="643" t="s">
        <v>1084</v>
      </c>
      <c r="K140" s="860"/>
      <c r="L140" s="877"/>
    </row>
    <row r="141" spans="1:12">
      <c r="A141" s="523"/>
      <c r="B141" s="524"/>
      <c r="C141" s="524"/>
      <c r="D141" s="525"/>
      <c r="E141" s="525"/>
      <c r="F141" s="809"/>
      <c r="G141" s="810"/>
      <c r="H141" s="810"/>
      <c r="I141" s="811"/>
      <c r="J141" s="525"/>
      <c r="K141" s="526"/>
      <c r="L141" s="641"/>
    </row>
    <row r="142" spans="1:12">
      <c r="A142" s="527" t="s">
        <v>9</v>
      </c>
      <c r="B142" s="569" t="s">
        <v>1080</v>
      </c>
      <c r="C142" s="528" t="s">
        <v>1081</v>
      </c>
      <c r="D142" s="640" t="s">
        <v>784</v>
      </c>
      <c r="E142" s="530"/>
      <c r="F142" s="867" t="s">
        <v>1082</v>
      </c>
      <c r="G142" s="868"/>
      <c r="H142" s="868"/>
      <c r="I142" s="869"/>
      <c r="J142" s="821" t="s">
        <v>787</v>
      </c>
      <c r="K142" s="531"/>
      <c r="L142" s="641"/>
    </row>
    <row r="143" spans="1:12">
      <c r="A143" s="532"/>
      <c r="B143" s="528"/>
      <c r="C143" s="528"/>
      <c r="D143" s="640" t="s">
        <v>785</v>
      </c>
      <c r="E143" s="530"/>
      <c r="F143" s="870"/>
      <c r="G143" s="871"/>
      <c r="H143" s="871"/>
      <c r="I143" s="872"/>
      <c r="J143" s="822"/>
      <c r="K143" s="876" t="s">
        <v>1100</v>
      </c>
      <c r="L143" s="642"/>
    </row>
    <row r="144" spans="1:12">
      <c r="A144" s="532"/>
      <c r="B144" s="528"/>
      <c r="C144" s="528"/>
      <c r="D144" s="529" t="s">
        <v>788</v>
      </c>
      <c r="E144" s="530" t="s">
        <v>966</v>
      </c>
      <c r="F144" s="870"/>
      <c r="G144" s="871"/>
      <c r="H144" s="871"/>
      <c r="I144" s="872"/>
      <c r="J144" s="822"/>
      <c r="K144" s="876"/>
      <c r="L144" s="642"/>
    </row>
    <row r="145" spans="1:12">
      <c r="A145" s="532"/>
      <c r="B145" s="528"/>
      <c r="C145" s="528"/>
      <c r="D145" s="529" t="s">
        <v>790</v>
      </c>
      <c r="E145" s="530" t="s">
        <v>789</v>
      </c>
      <c r="F145" s="870"/>
      <c r="G145" s="871"/>
      <c r="H145" s="871"/>
      <c r="I145" s="872"/>
      <c r="J145" s="822"/>
      <c r="K145" s="876"/>
      <c r="L145" s="641"/>
    </row>
    <row r="146" spans="1:12">
      <c r="A146" s="532"/>
      <c r="B146" s="528"/>
      <c r="C146" s="528"/>
      <c r="D146" s="529" t="s">
        <v>791</v>
      </c>
      <c r="E146" s="530" t="s">
        <v>792</v>
      </c>
      <c r="F146" s="870"/>
      <c r="G146" s="871"/>
      <c r="H146" s="871"/>
      <c r="I146" s="872"/>
      <c r="J146" s="822"/>
      <c r="K146" s="876"/>
      <c r="L146" s="641"/>
    </row>
    <row r="147" spans="1:12">
      <c r="A147" s="532"/>
      <c r="B147" s="528"/>
      <c r="C147" s="528"/>
      <c r="D147" s="529" t="s">
        <v>793</v>
      </c>
      <c r="E147" s="530" t="s">
        <v>794</v>
      </c>
      <c r="F147" s="870"/>
      <c r="G147" s="871"/>
      <c r="H147" s="871"/>
      <c r="I147" s="872"/>
      <c r="J147" s="822"/>
      <c r="K147" s="876"/>
      <c r="L147" s="641"/>
    </row>
    <row r="148" spans="1:12">
      <c r="A148" s="532"/>
      <c r="B148" s="528"/>
      <c r="C148" s="528"/>
      <c r="D148" s="529" t="s">
        <v>795</v>
      </c>
      <c r="E148" s="530"/>
      <c r="F148" s="870"/>
      <c r="G148" s="871"/>
      <c r="H148" s="871"/>
      <c r="I148" s="872"/>
      <c r="J148" s="822"/>
      <c r="K148" s="876"/>
      <c r="L148" s="641"/>
    </row>
    <row r="149" spans="1:12">
      <c r="A149" s="532"/>
      <c r="B149" s="528"/>
      <c r="C149" s="528"/>
      <c r="D149" s="529" t="s">
        <v>796</v>
      </c>
      <c r="E149" s="530" t="s">
        <v>792</v>
      </c>
      <c r="F149" s="870"/>
      <c r="G149" s="871"/>
      <c r="H149" s="871"/>
      <c r="I149" s="872"/>
      <c r="J149" s="822"/>
      <c r="K149" s="876"/>
      <c r="L149" s="641"/>
    </row>
    <row r="150" spans="1:12">
      <c r="A150" s="532"/>
      <c r="B150" s="528"/>
      <c r="C150" s="528"/>
      <c r="D150" s="529" t="s">
        <v>798</v>
      </c>
      <c r="E150" s="530" t="s">
        <v>792</v>
      </c>
      <c r="F150" s="870"/>
      <c r="G150" s="871"/>
      <c r="H150" s="871"/>
      <c r="I150" s="872"/>
      <c r="J150" s="822"/>
      <c r="K150" s="876"/>
      <c r="L150" s="641"/>
    </row>
    <row r="151" spans="1:12">
      <c r="A151" s="532"/>
      <c r="B151" s="528"/>
      <c r="C151" s="528"/>
      <c r="D151" s="529" t="s">
        <v>800</v>
      </c>
      <c r="E151" s="530" t="s">
        <v>792</v>
      </c>
      <c r="F151" s="870"/>
      <c r="G151" s="871"/>
      <c r="H151" s="871"/>
      <c r="I151" s="872"/>
      <c r="J151" s="822"/>
      <c r="K151" s="876"/>
      <c r="L151" s="641"/>
    </row>
    <row r="152" spans="1:12">
      <c r="A152" s="532"/>
      <c r="B152" s="528"/>
      <c r="C152" s="528"/>
      <c r="D152" s="529" t="s">
        <v>802</v>
      </c>
      <c r="E152" s="530" t="s">
        <v>792</v>
      </c>
      <c r="F152" s="870"/>
      <c r="G152" s="871"/>
      <c r="H152" s="871"/>
      <c r="I152" s="872"/>
      <c r="J152" s="822"/>
      <c r="K152" s="876"/>
      <c r="L152" s="641"/>
    </row>
    <row r="153" spans="1:12">
      <c r="A153" s="532"/>
      <c r="B153" s="528"/>
      <c r="C153" s="528"/>
      <c r="D153" s="529" t="s">
        <v>804</v>
      </c>
      <c r="E153" s="530" t="s">
        <v>792</v>
      </c>
      <c r="F153" s="873"/>
      <c r="G153" s="874"/>
      <c r="H153" s="874"/>
      <c r="I153" s="875"/>
      <c r="J153" s="823"/>
      <c r="K153" s="876"/>
      <c r="L153" s="641"/>
    </row>
    <row r="154" spans="1:12">
      <c r="A154" s="532"/>
      <c r="B154" s="528"/>
      <c r="C154" s="528"/>
      <c r="D154" s="529"/>
      <c r="E154" s="530"/>
      <c r="F154" s="646"/>
      <c r="G154" s="647"/>
      <c r="H154" s="647"/>
      <c r="I154" s="648"/>
      <c r="J154" s="830"/>
      <c r="K154" s="876"/>
      <c r="L154" s="641"/>
    </row>
    <row r="155" spans="1:12">
      <c r="A155" s="532"/>
      <c r="B155" s="595" t="s">
        <v>1083</v>
      </c>
      <c r="C155" s="528"/>
      <c r="D155" s="640" t="s">
        <v>805</v>
      </c>
      <c r="E155" s="530"/>
      <c r="F155" s="649"/>
      <c r="G155" s="650"/>
      <c r="H155" s="650"/>
      <c r="I155" s="651"/>
      <c r="J155" s="831"/>
      <c r="K155" s="876"/>
      <c r="L155" s="641"/>
    </row>
    <row r="156" spans="1:12">
      <c r="A156" s="532"/>
      <c r="B156" s="535"/>
      <c r="C156" s="596" t="s">
        <v>1085</v>
      </c>
      <c r="D156" s="644" t="s">
        <v>1101</v>
      </c>
      <c r="E156" s="530" t="s">
        <v>100</v>
      </c>
      <c r="F156" s="812" t="s">
        <v>1089</v>
      </c>
      <c r="G156" s="813"/>
      <c r="H156" s="813"/>
      <c r="I156" s="814"/>
      <c r="J156" s="841" t="s">
        <v>786</v>
      </c>
      <c r="K156" s="876"/>
      <c r="L156" s="641"/>
    </row>
    <row r="157" spans="1:12">
      <c r="A157" s="532"/>
      <c r="B157" s="535"/>
      <c r="C157" s="645"/>
      <c r="D157" s="644" t="s">
        <v>1086</v>
      </c>
      <c r="E157" s="652" t="s">
        <v>100</v>
      </c>
      <c r="F157" s="818"/>
      <c r="G157" s="819"/>
      <c r="H157" s="819"/>
      <c r="I157" s="820"/>
      <c r="J157" s="842"/>
      <c r="K157" s="531"/>
      <c r="L157" s="641"/>
    </row>
    <row r="158" spans="1:12">
      <c r="A158" s="532"/>
      <c r="B158" s="535"/>
      <c r="C158" s="645" t="s">
        <v>1087</v>
      </c>
      <c r="D158" s="644" t="s">
        <v>1088</v>
      </c>
      <c r="E158" s="652"/>
      <c r="F158" s="812"/>
      <c r="G158" s="813"/>
      <c r="H158" s="813"/>
      <c r="I158" s="814"/>
      <c r="J158" s="841"/>
      <c r="K158" s="531"/>
      <c r="L158" s="641"/>
    </row>
    <row r="159" spans="1:12">
      <c r="A159" s="532"/>
      <c r="B159" s="535"/>
      <c r="C159" s="537"/>
      <c r="D159" s="536"/>
      <c r="E159" s="530"/>
      <c r="F159" s="818"/>
      <c r="G159" s="819"/>
      <c r="H159" s="819"/>
      <c r="I159" s="820"/>
      <c r="J159" s="842"/>
      <c r="K159" s="531"/>
      <c r="L159" s="641"/>
    </row>
    <row r="160" spans="1:12">
      <c r="A160" s="532"/>
      <c r="B160" s="535"/>
      <c r="C160" s="645" t="s">
        <v>1090</v>
      </c>
      <c r="D160" s="644" t="s">
        <v>1091</v>
      </c>
      <c r="E160" s="530" t="s">
        <v>100</v>
      </c>
      <c r="F160" s="835" t="s">
        <v>1098</v>
      </c>
      <c r="G160" s="836"/>
      <c r="H160" s="836"/>
      <c r="I160" s="837"/>
      <c r="J160" s="841" t="s">
        <v>786</v>
      </c>
      <c r="K160" s="531"/>
      <c r="L160" s="641"/>
    </row>
    <row r="161" spans="1:12">
      <c r="A161" s="532"/>
      <c r="B161" s="535"/>
      <c r="C161" s="645" t="s">
        <v>1093</v>
      </c>
      <c r="D161" s="644" t="s">
        <v>1092</v>
      </c>
      <c r="E161" s="530" t="s">
        <v>100</v>
      </c>
      <c r="F161" s="838"/>
      <c r="G161" s="839"/>
      <c r="H161" s="839"/>
      <c r="I161" s="840"/>
      <c r="J161" s="842"/>
      <c r="K161" s="538"/>
      <c r="L161" s="642"/>
    </row>
    <row r="162" spans="1:12">
      <c r="A162" s="532"/>
      <c r="B162" s="535"/>
      <c r="C162" s="596" t="s">
        <v>1094</v>
      </c>
      <c r="D162" s="644" t="s">
        <v>1095</v>
      </c>
      <c r="E162" s="530" t="s">
        <v>100</v>
      </c>
      <c r="F162" s="812" t="s">
        <v>1099</v>
      </c>
      <c r="G162" s="813"/>
      <c r="H162" s="813"/>
      <c r="I162" s="814"/>
      <c r="J162" s="852" t="s">
        <v>787</v>
      </c>
      <c r="K162" s="538"/>
      <c r="L162" s="642"/>
    </row>
    <row r="163" spans="1:12">
      <c r="A163" s="532"/>
      <c r="B163" s="535"/>
      <c r="C163" s="537"/>
      <c r="D163" s="644" t="s">
        <v>1096</v>
      </c>
      <c r="E163" s="530" t="s">
        <v>100</v>
      </c>
      <c r="F163" s="815"/>
      <c r="G163" s="816"/>
      <c r="H163" s="816"/>
      <c r="I163" s="817"/>
      <c r="J163" s="853"/>
      <c r="K163" s="531"/>
      <c r="L163" s="641"/>
    </row>
    <row r="164" spans="1:12">
      <c r="A164" s="532"/>
      <c r="B164" s="535"/>
      <c r="C164" s="537"/>
      <c r="D164" s="644" t="s">
        <v>854</v>
      </c>
      <c r="E164" s="530" t="s">
        <v>100</v>
      </c>
      <c r="F164" s="815"/>
      <c r="G164" s="816"/>
      <c r="H164" s="816"/>
      <c r="I164" s="817"/>
      <c r="J164" s="853"/>
      <c r="K164" s="531"/>
      <c r="L164" s="641"/>
    </row>
    <row r="165" spans="1:12">
      <c r="A165" s="532"/>
      <c r="B165" s="535"/>
      <c r="C165" s="537"/>
      <c r="D165" s="644" t="s">
        <v>1097</v>
      </c>
      <c r="E165" s="652" t="s">
        <v>100</v>
      </c>
      <c r="F165" s="818"/>
      <c r="G165" s="819"/>
      <c r="H165" s="819"/>
      <c r="I165" s="820"/>
      <c r="J165" s="854"/>
      <c r="K165" s="531"/>
      <c r="L165" s="641"/>
    </row>
    <row r="166" spans="1:12" ht="15.75" thickBot="1">
      <c r="A166" s="540"/>
      <c r="B166" s="541"/>
      <c r="C166" s="542"/>
      <c r="D166" s="543"/>
      <c r="E166" s="544"/>
      <c r="F166" s="832"/>
      <c r="G166" s="833"/>
      <c r="H166" s="833"/>
      <c r="I166" s="834"/>
      <c r="J166" s="545"/>
      <c r="K166" s="546"/>
      <c r="L166" s="641"/>
    </row>
    <row r="170" spans="1:12" ht="18.75">
      <c r="A170" s="755" t="s">
        <v>770</v>
      </c>
      <c r="B170" s="755"/>
      <c r="C170" s="755"/>
      <c r="D170" s="755"/>
      <c r="E170" s="755"/>
      <c r="F170" s="755"/>
      <c r="G170" s="755"/>
      <c r="H170" s="755"/>
      <c r="I170" s="755"/>
      <c r="J170" s="755"/>
      <c r="K170" s="755"/>
    </row>
    <row r="171" spans="1:12" ht="15.75">
      <c r="A171" s="808" t="s">
        <v>1113</v>
      </c>
      <c r="B171" s="808"/>
      <c r="C171" s="808"/>
      <c r="D171" s="808"/>
      <c r="E171" s="808"/>
      <c r="F171" s="808"/>
      <c r="G171" s="808"/>
      <c r="H171" s="808"/>
      <c r="I171" s="808"/>
      <c r="J171" s="808"/>
      <c r="K171" s="808"/>
    </row>
    <row r="172" spans="1:12" ht="15.75" thickBot="1"/>
    <row r="173" spans="1:12">
      <c r="A173" s="824" t="s">
        <v>0</v>
      </c>
      <c r="B173" s="827" t="s">
        <v>772</v>
      </c>
      <c r="C173" s="827" t="s">
        <v>773</v>
      </c>
      <c r="D173" s="827" t="s">
        <v>774</v>
      </c>
      <c r="E173" s="827" t="s">
        <v>775</v>
      </c>
      <c r="F173" s="855" t="s">
        <v>776</v>
      </c>
      <c r="G173" s="856"/>
      <c r="H173" s="856"/>
      <c r="I173" s="856"/>
      <c r="J173" s="857"/>
      <c r="K173" s="858" t="s">
        <v>777</v>
      </c>
    </row>
    <row r="174" spans="1:12">
      <c r="A174" s="825"/>
      <c r="B174" s="828"/>
      <c r="C174" s="828"/>
      <c r="D174" s="828"/>
      <c r="E174" s="828"/>
      <c r="F174" s="861" t="s">
        <v>778</v>
      </c>
      <c r="G174" s="862"/>
      <c r="H174" s="862"/>
      <c r="I174" s="863"/>
      <c r="J174" s="520" t="s">
        <v>779</v>
      </c>
      <c r="K174" s="859"/>
    </row>
    <row r="175" spans="1:12" ht="30.75" thickBot="1">
      <c r="A175" s="826"/>
      <c r="B175" s="829"/>
      <c r="C175" s="829"/>
      <c r="D175" s="829"/>
      <c r="E175" s="829"/>
      <c r="F175" s="864"/>
      <c r="G175" s="865"/>
      <c r="H175" s="865"/>
      <c r="I175" s="866"/>
      <c r="J175" s="643" t="s">
        <v>1119</v>
      </c>
      <c r="K175" s="860"/>
    </row>
    <row r="176" spans="1:12">
      <c r="A176" s="523"/>
      <c r="B176" s="524"/>
      <c r="C176" s="524"/>
      <c r="D176" s="525"/>
      <c r="E176" s="525"/>
      <c r="F176" s="809"/>
      <c r="G176" s="810"/>
      <c r="H176" s="810"/>
      <c r="I176" s="811"/>
      <c r="J176" s="525"/>
      <c r="K176" s="526"/>
    </row>
    <row r="177" spans="1:11">
      <c r="A177" s="527" t="s">
        <v>9</v>
      </c>
      <c r="B177" s="569" t="s">
        <v>1280</v>
      </c>
      <c r="C177" s="528" t="s">
        <v>1081</v>
      </c>
      <c r="D177" s="640" t="s">
        <v>784</v>
      </c>
      <c r="E177" s="530"/>
      <c r="F177" s="867" t="s">
        <v>1082</v>
      </c>
      <c r="G177" s="868"/>
      <c r="H177" s="868"/>
      <c r="I177" s="869"/>
      <c r="J177" s="821" t="s">
        <v>787</v>
      </c>
      <c r="K177" s="531"/>
    </row>
    <row r="178" spans="1:11">
      <c r="A178" s="532"/>
      <c r="B178" s="528"/>
      <c r="C178" s="528"/>
      <c r="D178" s="640" t="s">
        <v>785</v>
      </c>
      <c r="E178" s="530"/>
      <c r="F178" s="870"/>
      <c r="G178" s="871"/>
      <c r="H178" s="871"/>
      <c r="I178" s="872"/>
      <c r="J178" s="822"/>
      <c r="K178" s="876" t="s">
        <v>1281</v>
      </c>
    </row>
    <row r="179" spans="1:11">
      <c r="A179" s="532"/>
      <c r="B179" s="528"/>
      <c r="C179" s="528"/>
      <c r="D179" s="529" t="s">
        <v>788</v>
      </c>
      <c r="E179" s="530" t="s">
        <v>966</v>
      </c>
      <c r="F179" s="870"/>
      <c r="G179" s="871"/>
      <c r="H179" s="871"/>
      <c r="I179" s="872"/>
      <c r="J179" s="822"/>
      <c r="K179" s="876"/>
    </row>
    <row r="180" spans="1:11">
      <c r="A180" s="532"/>
      <c r="B180" s="528"/>
      <c r="C180" s="528"/>
      <c r="D180" s="529" t="s">
        <v>790</v>
      </c>
      <c r="E180" s="530" t="s">
        <v>789</v>
      </c>
      <c r="F180" s="870"/>
      <c r="G180" s="871"/>
      <c r="H180" s="871"/>
      <c r="I180" s="872"/>
      <c r="J180" s="822"/>
      <c r="K180" s="876"/>
    </row>
    <row r="181" spans="1:11">
      <c r="A181" s="532"/>
      <c r="B181" s="528"/>
      <c r="C181" s="528"/>
      <c r="D181" s="529" t="s">
        <v>791</v>
      </c>
      <c r="E181" s="530" t="s">
        <v>792</v>
      </c>
      <c r="F181" s="870"/>
      <c r="G181" s="871"/>
      <c r="H181" s="871"/>
      <c r="I181" s="872"/>
      <c r="J181" s="822"/>
      <c r="K181" s="876"/>
    </row>
    <row r="182" spans="1:11">
      <c r="A182" s="532"/>
      <c r="B182" s="528"/>
      <c r="C182" s="528"/>
      <c r="D182" s="529" t="s">
        <v>793</v>
      </c>
      <c r="E182" s="530" t="s">
        <v>1114</v>
      </c>
      <c r="F182" s="870"/>
      <c r="G182" s="871"/>
      <c r="H182" s="871"/>
      <c r="I182" s="872"/>
      <c r="J182" s="822"/>
      <c r="K182" s="876"/>
    </row>
    <row r="183" spans="1:11">
      <c r="A183" s="532"/>
      <c r="B183" s="528"/>
      <c r="C183" s="528"/>
      <c r="D183" s="529" t="s">
        <v>795</v>
      </c>
      <c r="E183" s="530"/>
      <c r="F183" s="870"/>
      <c r="G183" s="871"/>
      <c r="H183" s="871"/>
      <c r="I183" s="872"/>
      <c r="J183" s="822"/>
      <c r="K183" s="876"/>
    </row>
    <row r="184" spans="1:11">
      <c r="A184" s="532"/>
      <c r="B184" s="528"/>
      <c r="C184" s="528"/>
      <c r="D184" s="529" t="s">
        <v>796</v>
      </c>
      <c r="E184" s="530" t="s">
        <v>792</v>
      </c>
      <c r="F184" s="870"/>
      <c r="G184" s="871"/>
      <c r="H184" s="871"/>
      <c r="I184" s="872"/>
      <c r="J184" s="822"/>
      <c r="K184" s="876"/>
    </row>
    <row r="185" spans="1:11">
      <c r="A185" s="532"/>
      <c r="B185" s="528"/>
      <c r="C185" s="528"/>
      <c r="D185" s="529" t="s">
        <v>798</v>
      </c>
      <c r="E185" s="530" t="s">
        <v>792</v>
      </c>
      <c r="F185" s="870"/>
      <c r="G185" s="871"/>
      <c r="H185" s="871"/>
      <c r="I185" s="872"/>
      <c r="J185" s="822"/>
      <c r="K185" s="876"/>
    </row>
    <row r="186" spans="1:11">
      <c r="A186" s="532"/>
      <c r="B186" s="528"/>
      <c r="C186" s="528"/>
      <c r="D186" s="529" t="s">
        <v>800</v>
      </c>
      <c r="E186" s="530" t="s">
        <v>792</v>
      </c>
      <c r="F186" s="870"/>
      <c r="G186" s="871"/>
      <c r="H186" s="871"/>
      <c r="I186" s="872"/>
      <c r="J186" s="822"/>
      <c r="K186" s="876"/>
    </row>
    <row r="187" spans="1:11">
      <c r="A187" s="532"/>
      <c r="B187" s="528"/>
      <c r="C187" s="528"/>
      <c r="D187" s="529" t="s">
        <v>802</v>
      </c>
      <c r="E187" s="530" t="s">
        <v>792</v>
      </c>
      <c r="F187" s="870"/>
      <c r="G187" s="871"/>
      <c r="H187" s="871"/>
      <c r="I187" s="872"/>
      <c r="J187" s="822"/>
      <c r="K187" s="876"/>
    </row>
    <row r="188" spans="1:11">
      <c r="A188" s="532"/>
      <c r="B188" s="528"/>
      <c r="C188" s="528"/>
      <c r="D188" s="529" t="s">
        <v>804</v>
      </c>
      <c r="E188" s="530" t="s">
        <v>792</v>
      </c>
      <c r="F188" s="873"/>
      <c r="G188" s="874"/>
      <c r="H188" s="874"/>
      <c r="I188" s="875"/>
      <c r="J188" s="823"/>
      <c r="K188" s="876"/>
    </row>
    <row r="189" spans="1:11">
      <c r="A189" s="532"/>
      <c r="B189" s="528"/>
      <c r="C189" s="528"/>
      <c r="D189" s="529"/>
      <c r="E189" s="530"/>
      <c r="F189" s="646"/>
      <c r="G189" s="647"/>
      <c r="H189" s="647"/>
      <c r="I189" s="648"/>
      <c r="J189" s="830"/>
      <c r="K189" s="876"/>
    </row>
    <row r="190" spans="1:11">
      <c r="A190" s="532"/>
      <c r="B190" s="595" t="s">
        <v>1282</v>
      </c>
      <c r="C190" s="528"/>
      <c r="D190" s="640" t="s">
        <v>805</v>
      </c>
      <c r="E190" s="530"/>
      <c r="F190" s="649"/>
      <c r="G190" s="650"/>
      <c r="H190" s="650"/>
      <c r="I190" s="651"/>
      <c r="J190" s="831"/>
      <c r="K190" s="876"/>
    </row>
    <row r="191" spans="1:11">
      <c r="A191" s="532"/>
      <c r="B191" s="535"/>
      <c r="C191" s="596" t="s">
        <v>1115</v>
      </c>
      <c r="D191" s="644" t="s">
        <v>1283</v>
      </c>
      <c r="E191" s="530" t="s">
        <v>100</v>
      </c>
      <c r="F191" s="843" t="s">
        <v>1124</v>
      </c>
      <c r="G191" s="844"/>
      <c r="H191" s="844"/>
      <c r="I191" s="845"/>
      <c r="J191" s="841" t="s">
        <v>786</v>
      </c>
      <c r="K191" s="876"/>
    </row>
    <row r="192" spans="1:11" ht="28.5" customHeight="1">
      <c r="A192" s="532"/>
      <c r="B192" s="535"/>
      <c r="C192" s="645"/>
      <c r="D192" s="655" t="s">
        <v>1284</v>
      </c>
      <c r="E192" s="652" t="s">
        <v>100</v>
      </c>
      <c r="F192" s="849"/>
      <c r="G192" s="850"/>
      <c r="H192" s="850"/>
      <c r="I192" s="851"/>
      <c r="J192" s="842"/>
      <c r="K192" s="531"/>
    </row>
    <row r="193" spans="1:11">
      <c r="A193" s="532"/>
      <c r="B193" s="535"/>
      <c r="C193" s="645" t="s">
        <v>1117</v>
      </c>
      <c r="D193" s="644" t="s">
        <v>1088</v>
      </c>
      <c r="E193" s="652"/>
      <c r="F193" s="812"/>
      <c r="G193" s="813"/>
      <c r="H193" s="813"/>
      <c r="I193" s="814"/>
      <c r="J193" s="841"/>
      <c r="K193" s="531"/>
    </row>
    <row r="194" spans="1:11">
      <c r="A194" s="532"/>
      <c r="B194" s="535"/>
      <c r="C194" s="537"/>
      <c r="D194" s="536"/>
      <c r="E194" s="530"/>
      <c r="F194" s="818"/>
      <c r="G194" s="819"/>
      <c r="H194" s="819"/>
      <c r="I194" s="820"/>
      <c r="J194" s="842"/>
      <c r="K194" s="531"/>
    </row>
    <row r="195" spans="1:11">
      <c r="A195" s="532"/>
      <c r="B195" s="535"/>
      <c r="C195" s="645" t="s">
        <v>1090</v>
      </c>
      <c r="D195" s="644" t="s">
        <v>1285</v>
      </c>
      <c r="E195" s="530" t="s">
        <v>100</v>
      </c>
      <c r="F195" s="835" t="s">
        <v>1098</v>
      </c>
      <c r="G195" s="836"/>
      <c r="H195" s="836"/>
      <c r="I195" s="837"/>
      <c r="J195" s="841" t="s">
        <v>786</v>
      </c>
      <c r="K195" s="531"/>
    </row>
    <row r="196" spans="1:11">
      <c r="A196" s="532"/>
      <c r="B196" s="535"/>
      <c r="C196" s="645" t="s">
        <v>1093</v>
      </c>
      <c r="D196" s="644" t="s">
        <v>1286</v>
      </c>
      <c r="E196" s="530" t="s">
        <v>100</v>
      </c>
      <c r="F196" s="838"/>
      <c r="G196" s="839"/>
      <c r="H196" s="839"/>
      <c r="I196" s="840"/>
      <c r="J196" s="842"/>
      <c r="K196" s="538"/>
    </row>
    <row r="197" spans="1:11">
      <c r="A197" s="532"/>
      <c r="B197" s="535"/>
      <c r="C197" s="596" t="s">
        <v>1094</v>
      </c>
      <c r="D197" s="644" t="s">
        <v>1096</v>
      </c>
      <c r="E197" s="530" t="s">
        <v>100</v>
      </c>
      <c r="F197" s="843" t="s">
        <v>1118</v>
      </c>
      <c r="G197" s="844"/>
      <c r="H197" s="844"/>
      <c r="I197" s="845"/>
      <c r="J197" s="852" t="s">
        <v>787</v>
      </c>
      <c r="K197" s="538"/>
    </row>
    <row r="198" spans="1:11">
      <c r="A198" s="532"/>
      <c r="B198" s="535"/>
      <c r="C198" s="537"/>
      <c r="D198" s="644" t="s">
        <v>1095</v>
      </c>
      <c r="E198" s="530" t="s">
        <v>100</v>
      </c>
      <c r="F198" s="846"/>
      <c r="G198" s="847"/>
      <c r="H198" s="847"/>
      <c r="I198" s="848"/>
      <c r="J198" s="853"/>
      <c r="K198" s="531"/>
    </row>
    <row r="199" spans="1:11">
      <c r="A199" s="532"/>
      <c r="B199" s="535"/>
      <c r="C199" s="537"/>
      <c r="D199" s="644" t="s">
        <v>854</v>
      </c>
      <c r="E199" s="530" t="s">
        <v>100</v>
      </c>
      <c r="F199" s="846"/>
      <c r="G199" s="847"/>
      <c r="H199" s="847"/>
      <c r="I199" s="848"/>
      <c r="J199" s="853"/>
      <c r="K199" s="531"/>
    </row>
    <row r="200" spans="1:11">
      <c r="A200" s="532"/>
      <c r="B200" s="535"/>
      <c r="C200" s="537"/>
      <c r="D200" s="644" t="s">
        <v>1097</v>
      </c>
      <c r="E200" s="652" t="s">
        <v>100</v>
      </c>
      <c r="F200" s="849"/>
      <c r="G200" s="850"/>
      <c r="H200" s="850"/>
      <c r="I200" s="851"/>
      <c r="J200" s="854"/>
      <c r="K200" s="531"/>
    </row>
    <row r="201" spans="1:11" ht="15.75" thickBot="1">
      <c r="A201" s="540"/>
      <c r="B201" s="541"/>
      <c r="C201" s="542"/>
      <c r="D201" s="543"/>
      <c r="E201" s="544"/>
      <c r="F201" s="832"/>
      <c r="G201" s="833"/>
      <c r="H201" s="833"/>
      <c r="I201" s="834"/>
      <c r="J201" s="545"/>
      <c r="K201" s="546"/>
    </row>
    <row r="207" spans="1:11" ht="18.75">
      <c r="A207" s="755" t="s">
        <v>770</v>
      </c>
      <c r="B207" s="755"/>
      <c r="C207" s="755"/>
      <c r="D207" s="755"/>
      <c r="E207" s="755"/>
      <c r="F207" s="755"/>
      <c r="G207" s="755"/>
      <c r="H207" s="755"/>
      <c r="I207" s="755"/>
      <c r="J207" s="755"/>
      <c r="K207" s="755"/>
    </row>
    <row r="208" spans="1:11" ht="15.75">
      <c r="A208" s="808" t="s">
        <v>818</v>
      </c>
      <c r="B208" s="808"/>
      <c r="C208" s="808"/>
      <c r="D208" s="808"/>
      <c r="E208" s="808"/>
      <c r="F208" s="808"/>
      <c r="G208" s="808"/>
      <c r="H208" s="808"/>
      <c r="I208" s="808"/>
      <c r="J208" s="808"/>
      <c r="K208" s="808"/>
    </row>
    <row r="209" spans="1:11" ht="15.75" thickBot="1"/>
    <row r="210" spans="1:11">
      <c r="A210" s="824" t="s">
        <v>0</v>
      </c>
      <c r="B210" s="827" t="s">
        <v>772</v>
      </c>
      <c r="C210" s="827" t="s">
        <v>773</v>
      </c>
      <c r="D210" s="827" t="s">
        <v>774</v>
      </c>
      <c r="E210" s="827" t="s">
        <v>775</v>
      </c>
      <c r="F210" s="855" t="s">
        <v>776</v>
      </c>
      <c r="G210" s="856"/>
      <c r="H210" s="856"/>
      <c r="I210" s="856"/>
      <c r="J210" s="857"/>
      <c r="K210" s="858" t="s">
        <v>777</v>
      </c>
    </row>
    <row r="211" spans="1:11">
      <c r="A211" s="825"/>
      <c r="B211" s="828"/>
      <c r="C211" s="828"/>
      <c r="D211" s="828"/>
      <c r="E211" s="828"/>
      <c r="F211" s="861" t="s">
        <v>778</v>
      </c>
      <c r="G211" s="862"/>
      <c r="H211" s="862"/>
      <c r="I211" s="863"/>
      <c r="J211" s="520" t="s">
        <v>779</v>
      </c>
      <c r="K211" s="859"/>
    </row>
    <row r="212" spans="1:11" ht="30.75" thickBot="1">
      <c r="A212" s="826"/>
      <c r="B212" s="829"/>
      <c r="C212" s="829"/>
      <c r="D212" s="829"/>
      <c r="E212" s="829"/>
      <c r="F212" s="864"/>
      <c r="G212" s="865"/>
      <c r="H212" s="865"/>
      <c r="I212" s="866"/>
      <c r="J212" s="643" t="s">
        <v>1119</v>
      </c>
      <c r="K212" s="860"/>
    </row>
    <row r="213" spans="1:11">
      <c r="A213" s="523"/>
      <c r="B213" s="524"/>
      <c r="C213" s="524"/>
      <c r="D213" s="525"/>
      <c r="E213" s="525"/>
      <c r="F213" s="809"/>
      <c r="G213" s="810"/>
      <c r="H213" s="810"/>
      <c r="I213" s="811"/>
      <c r="J213" s="525"/>
      <c r="K213" s="526"/>
    </row>
    <row r="214" spans="1:11">
      <c r="A214" s="527" t="s">
        <v>9</v>
      </c>
      <c r="B214" s="569" t="s">
        <v>1125</v>
      </c>
      <c r="C214" s="528" t="s">
        <v>1081</v>
      </c>
      <c r="D214" s="640" t="s">
        <v>784</v>
      </c>
      <c r="E214" s="530"/>
      <c r="F214" s="867" t="s">
        <v>1082</v>
      </c>
      <c r="G214" s="868"/>
      <c r="H214" s="868"/>
      <c r="I214" s="869"/>
      <c r="J214" s="821" t="s">
        <v>787</v>
      </c>
      <c r="K214" s="531"/>
    </row>
    <row r="215" spans="1:11">
      <c r="A215" s="532"/>
      <c r="B215" s="528"/>
      <c r="C215" s="528"/>
      <c r="D215" s="640" t="s">
        <v>785</v>
      </c>
      <c r="E215" s="530"/>
      <c r="F215" s="870"/>
      <c r="G215" s="871"/>
      <c r="H215" s="871"/>
      <c r="I215" s="872"/>
      <c r="J215" s="822"/>
      <c r="K215" s="876" t="s">
        <v>1128</v>
      </c>
    </row>
    <row r="216" spans="1:11">
      <c r="A216" s="532"/>
      <c r="B216" s="528"/>
      <c r="C216" s="528"/>
      <c r="D216" s="529" t="s">
        <v>788</v>
      </c>
      <c r="E216" s="530" t="s">
        <v>966</v>
      </c>
      <c r="F216" s="870"/>
      <c r="G216" s="871"/>
      <c r="H216" s="871"/>
      <c r="I216" s="872"/>
      <c r="J216" s="822"/>
      <c r="K216" s="876"/>
    </row>
    <row r="217" spans="1:11">
      <c r="A217" s="532"/>
      <c r="B217" s="528"/>
      <c r="C217" s="528"/>
      <c r="D217" s="529" t="s">
        <v>790</v>
      </c>
      <c r="E217" s="530" t="s">
        <v>789</v>
      </c>
      <c r="F217" s="870"/>
      <c r="G217" s="871"/>
      <c r="H217" s="871"/>
      <c r="I217" s="872"/>
      <c r="J217" s="822"/>
      <c r="K217" s="876"/>
    </row>
    <row r="218" spans="1:11">
      <c r="A218" s="532"/>
      <c r="B218" s="528"/>
      <c r="C218" s="528"/>
      <c r="D218" s="529" t="s">
        <v>791</v>
      </c>
      <c r="E218" s="530" t="s">
        <v>792</v>
      </c>
      <c r="F218" s="870"/>
      <c r="G218" s="871"/>
      <c r="H218" s="871"/>
      <c r="I218" s="872"/>
      <c r="J218" s="822"/>
      <c r="K218" s="876"/>
    </row>
    <row r="219" spans="1:11">
      <c r="A219" s="532"/>
      <c r="B219" s="528"/>
      <c r="C219" s="528"/>
      <c r="D219" s="529" t="s">
        <v>793</v>
      </c>
      <c r="E219" s="530" t="s">
        <v>1114</v>
      </c>
      <c r="F219" s="870"/>
      <c r="G219" s="871"/>
      <c r="H219" s="871"/>
      <c r="I219" s="872"/>
      <c r="J219" s="822"/>
      <c r="K219" s="876"/>
    </row>
    <row r="220" spans="1:11">
      <c r="A220" s="532"/>
      <c r="B220" s="528"/>
      <c r="C220" s="528"/>
      <c r="D220" s="529" t="s">
        <v>795</v>
      </c>
      <c r="E220" s="530"/>
      <c r="F220" s="870"/>
      <c r="G220" s="871"/>
      <c r="H220" s="871"/>
      <c r="I220" s="872"/>
      <c r="J220" s="822"/>
      <c r="K220" s="876"/>
    </row>
    <row r="221" spans="1:11">
      <c r="A221" s="532"/>
      <c r="B221" s="528"/>
      <c r="C221" s="528"/>
      <c r="D221" s="529" t="s">
        <v>796</v>
      </c>
      <c r="E221" s="530" t="s">
        <v>792</v>
      </c>
      <c r="F221" s="870"/>
      <c r="G221" s="871"/>
      <c r="H221" s="871"/>
      <c r="I221" s="872"/>
      <c r="J221" s="822"/>
      <c r="K221" s="876"/>
    </row>
    <row r="222" spans="1:11">
      <c r="A222" s="532"/>
      <c r="B222" s="528"/>
      <c r="C222" s="528"/>
      <c r="D222" s="529" t="s">
        <v>798</v>
      </c>
      <c r="E222" s="530" t="s">
        <v>792</v>
      </c>
      <c r="F222" s="870"/>
      <c r="G222" s="871"/>
      <c r="H222" s="871"/>
      <c r="I222" s="872"/>
      <c r="J222" s="822"/>
      <c r="K222" s="876"/>
    </row>
    <row r="223" spans="1:11">
      <c r="A223" s="532"/>
      <c r="B223" s="528"/>
      <c r="C223" s="528"/>
      <c r="D223" s="529" t="s">
        <v>800</v>
      </c>
      <c r="E223" s="530" t="s">
        <v>792</v>
      </c>
      <c r="F223" s="870"/>
      <c r="G223" s="871"/>
      <c r="H223" s="871"/>
      <c r="I223" s="872"/>
      <c r="J223" s="822"/>
      <c r="K223" s="876"/>
    </row>
    <row r="224" spans="1:11">
      <c r="A224" s="532"/>
      <c r="B224" s="528"/>
      <c r="C224" s="528"/>
      <c r="D224" s="529" t="s">
        <v>802</v>
      </c>
      <c r="E224" s="530" t="s">
        <v>792</v>
      </c>
      <c r="F224" s="870"/>
      <c r="G224" s="871"/>
      <c r="H224" s="871"/>
      <c r="I224" s="872"/>
      <c r="J224" s="822"/>
      <c r="K224" s="876"/>
    </row>
    <row r="225" spans="1:11">
      <c r="A225" s="532"/>
      <c r="B225" s="528"/>
      <c r="C225" s="528"/>
      <c r="D225" s="529" t="s">
        <v>804</v>
      </c>
      <c r="E225" s="530" t="s">
        <v>792</v>
      </c>
      <c r="F225" s="873"/>
      <c r="G225" s="874"/>
      <c r="H225" s="874"/>
      <c r="I225" s="875"/>
      <c r="J225" s="823"/>
      <c r="K225" s="876"/>
    </row>
    <row r="226" spans="1:11">
      <c r="A226" s="532"/>
      <c r="B226" s="528"/>
      <c r="C226" s="528"/>
      <c r="D226" s="529"/>
      <c r="E226" s="530"/>
      <c r="F226" s="646"/>
      <c r="G226" s="647"/>
      <c r="H226" s="647"/>
      <c r="I226" s="648"/>
      <c r="J226" s="830"/>
      <c r="K226" s="876"/>
    </row>
    <row r="227" spans="1:11">
      <c r="A227" s="532"/>
      <c r="B227" s="595" t="s">
        <v>1126</v>
      </c>
      <c r="C227" s="528"/>
      <c r="D227" s="640" t="s">
        <v>805</v>
      </c>
      <c r="E227" s="530"/>
      <c r="F227" s="649"/>
      <c r="G227" s="650"/>
      <c r="H227" s="650"/>
      <c r="I227" s="651"/>
      <c r="J227" s="831"/>
      <c r="K227" s="876"/>
    </row>
    <row r="228" spans="1:11">
      <c r="A228" s="532"/>
      <c r="B228" s="535"/>
      <c r="C228" s="596" t="s">
        <v>1127</v>
      </c>
      <c r="D228" s="644" t="s">
        <v>1116</v>
      </c>
      <c r="E228" s="530" t="s">
        <v>100</v>
      </c>
      <c r="F228" s="843" t="s">
        <v>1124</v>
      </c>
      <c r="G228" s="844"/>
      <c r="H228" s="844"/>
      <c r="I228" s="845"/>
      <c r="J228" s="841" t="s">
        <v>786</v>
      </c>
      <c r="K228" s="876"/>
    </row>
    <row r="229" spans="1:11">
      <c r="A229" s="532"/>
      <c r="B229" s="535"/>
      <c r="C229" s="645"/>
      <c r="D229" s="655" t="s">
        <v>1120</v>
      </c>
      <c r="E229" s="652" t="s">
        <v>100</v>
      </c>
      <c r="F229" s="849"/>
      <c r="G229" s="850"/>
      <c r="H229" s="850"/>
      <c r="I229" s="851"/>
      <c r="J229" s="842"/>
      <c r="K229" s="531"/>
    </row>
    <row r="230" spans="1:11">
      <c r="A230" s="532"/>
      <c r="B230" s="535"/>
      <c r="C230" s="645" t="s">
        <v>1090</v>
      </c>
      <c r="D230" s="644" t="s">
        <v>1121</v>
      </c>
      <c r="E230" s="652"/>
      <c r="F230" s="812"/>
      <c r="G230" s="813"/>
      <c r="H230" s="813"/>
      <c r="I230" s="814"/>
      <c r="J230" s="841"/>
      <c r="K230" s="531"/>
    </row>
    <row r="231" spans="1:11">
      <c r="A231" s="532"/>
      <c r="B231" s="535"/>
      <c r="C231" s="537"/>
      <c r="D231" s="536"/>
      <c r="E231" s="530"/>
      <c r="F231" s="818"/>
      <c r="G231" s="819"/>
      <c r="H231" s="819"/>
      <c r="I231" s="820"/>
      <c r="J231" s="842"/>
      <c r="K231" s="531"/>
    </row>
    <row r="232" spans="1:11">
      <c r="A232" s="532"/>
      <c r="B232" s="535"/>
      <c r="C232" s="645" t="s">
        <v>1090</v>
      </c>
      <c r="D232" s="644" t="s">
        <v>1122</v>
      </c>
      <c r="E232" s="530" t="s">
        <v>100</v>
      </c>
      <c r="F232" s="835" t="s">
        <v>1098</v>
      </c>
      <c r="G232" s="836"/>
      <c r="H232" s="836"/>
      <c r="I232" s="837"/>
      <c r="J232" s="841" t="s">
        <v>786</v>
      </c>
      <c r="K232" s="531"/>
    </row>
    <row r="233" spans="1:11">
      <c r="A233" s="532"/>
      <c r="B233" s="535"/>
      <c r="C233" s="645" t="s">
        <v>1093</v>
      </c>
      <c r="D233" s="644" t="s">
        <v>1123</v>
      </c>
      <c r="E233" s="530" t="s">
        <v>100</v>
      </c>
      <c r="F233" s="838"/>
      <c r="G233" s="839"/>
      <c r="H233" s="839"/>
      <c r="I233" s="840"/>
      <c r="J233" s="842"/>
      <c r="K233" s="538"/>
    </row>
    <row r="234" spans="1:11">
      <c r="A234" s="532"/>
      <c r="B234" s="535"/>
      <c r="C234" s="596" t="s">
        <v>1094</v>
      </c>
      <c r="D234" s="644" t="s">
        <v>1096</v>
      </c>
      <c r="E234" s="530" t="s">
        <v>100</v>
      </c>
      <c r="F234" s="843" t="s">
        <v>1118</v>
      </c>
      <c r="G234" s="844"/>
      <c r="H234" s="844"/>
      <c r="I234" s="845"/>
      <c r="J234" s="852" t="s">
        <v>787</v>
      </c>
      <c r="K234" s="538"/>
    </row>
    <row r="235" spans="1:11">
      <c r="A235" s="532"/>
      <c r="B235" s="535"/>
      <c r="C235" s="537"/>
      <c r="D235" s="644" t="s">
        <v>1095</v>
      </c>
      <c r="E235" s="530" t="s">
        <v>100</v>
      </c>
      <c r="F235" s="846"/>
      <c r="G235" s="847"/>
      <c r="H235" s="847"/>
      <c r="I235" s="848"/>
      <c r="J235" s="853"/>
      <c r="K235" s="531"/>
    </row>
    <row r="236" spans="1:11">
      <c r="A236" s="532"/>
      <c r="B236" s="535"/>
      <c r="C236" s="537"/>
      <c r="D236" s="644" t="s">
        <v>854</v>
      </c>
      <c r="E236" s="530" t="s">
        <v>100</v>
      </c>
      <c r="F236" s="846"/>
      <c r="G236" s="847"/>
      <c r="H236" s="847"/>
      <c r="I236" s="848"/>
      <c r="J236" s="853"/>
      <c r="K236" s="531"/>
    </row>
    <row r="237" spans="1:11">
      <c r="A237" s="532"/>
      <c r="B237" s="535"/>
      <c r="C237" s="537"/>
      <c r="D237" s="644" t="s">
        <v>1097</v>
      </c>
      <c r="E237" s="652" t="s">
        <v>100</v>
      </c>
      <c r="F237" s="849"/>
      <c r="G237" s="850"/>
      <c r="H237" s="850"/>
      <c r="I237" s="851"/>
      <c r="J237" s="854"/>
      <c r="K237" s="531"/>
    </row>
    <row r="238" spans="1:11" ht="15.75" thickBot="1">
      <c r="A238" s="540"/>
      <c r="B238" s="541"/>
      <c r="C238" s="542"/>
      <c r="D238" s="543"/>
      <c r="E238" s="544"/>
      <c r="F238" s="832"/>
      <c r="G238" s="833"/>
      <c r="H238" s="833"/>
      <c r="I238" s="834"/>
      <c r="J238" s="545"/>
      <c r="K238" s="546"/>
    </row>
    <row r="248" spans="1:11" ht="18.75">
      <c r="A248" s="755" t="s">
        <v>770</v>
      </c>
      <c r="B248" s="755"/>
      <c r="C248" s="755"/>
      <c r="D248" s="755"/>
      <c r="E248" s="755"/>
      <c r="F248" s="755"/>
      <c r="G248" s="755"/>
      <c r="H248" s="755"/>
      <c r="I248" s="755"/>
      <c r="J248" s="755"/>
      <c r="K248" s="755"/>
    </row>
    <row r="249" spans="1:11" ht="15.75">
      <c r="A249" s="808" t="s">
        <v>1129</v>
      </c>
      <c r="B249" s="808"/>
      <c r="C249" s="808"/>
      <c r="D249" s="808"/>
      <c r="E249" s="808"/>
      <c r="F249" s="808"/>
      <c r="G249" s="808"/>
      <c r="H249" s="808"/>
      <c r="I249" s="808"/>
      <c r="J249" s="808"/>
      <c r="K249" s="808"/>
    </row>
    <row r="250" spans="1:11" ht="15.75" thickBot="1"/>
    <row r="251" spans="1:11">
      <c r="A251" s="824" t="s">
        <v>0</v>
      </c>
      <c r="B251" s="827" t="s">
        <v>772</v>
      </c>
      <c r="C251" s="827" t="s">
        <v>773</v>
      </c>
      <c r="D251" s="827" t="s">
        <v>774</v>
      </c>
      <c r="E251" s="827" t="s">
        <v>775</v>
      </c>
      <c r="F251" s="855" t="s">
        <v>776</v>
      </c>
      <c r="G251" s="856"/>
      <c r="H251" s="856"/>
      <c r="I251" s="856"/>
      <c r="J251" s="857"/>
      <c r="K251" s="858" t="s">
        <v>777</v>
      </c>
    </row>
    <row r="252" spans="1:11">
      <c r="A252" s="825"/>
      <c r="B252" s="828"/>
      <c r="C252" s="828"/>
      <c r="D252" s="828"/>
      <c r="E252" s="828"/>
      <c r="F252" s="861" t="s">
        <v>778</v>
      </c>
      <c r="G252" s="862"/>
      <c r="H252" s="862"/>
      <c r="I252" s="863"/>
      <c r="J252" s="520" t="s">
        <v>779</v>
      </c>
      <c r="K252" s="859"/>
    </row>
    <row r="253" spans="1:11" ht="30.75" thickBot="1">
      <c r="A253" s="826"/>
      <c r="B253" s="829"/>
      <c r="C253" s="829"/>
      <c r="D253" s="829"/>
      <c r="E253" s="829"/>
      <c r="F253" s="864"/>
      <c r="G253" s="865"/>
      <c r="H253" s="865"/>
      <c r="I253" s="866"/>
      <c r="J253" s="643" t="s">
        <v>1119</v>
      </c>
      <c r="K253" s="860"/>
    </row>
    <row r="254" spans="1:11">
      <c r="A254" s="523"/>
      <c r="B254" s="524"/>
      <c r="C254" s="524"/>
      <c r="D254" s="525"/>
      <c r="E254" s="525"/>
      <c r="F254" s="809"/>
      <c r="G254" s="810"/>
      <c r="H254" s="810"/>
      <c r="I254" s="811"/>
      <c r="J254" s="525"/>
      <c r="K254" s="526"/>
    </row>
    <row r="255" spans="1:11">
      <c r="A255" s="527" t="s">
        <v>9</v>
      </c>
      <c r="B255" s="595" t="s">
        <v>1131</v>
      </c>
      <c r="C255" s="528" t="s">
        <v>1081</v>
      </c>
      <c r="D255" s="640" t="s">
        <v>784</v>
      </c>
      <c r="E255" s="530"/>
      <c r="F255" s="812" t="s">
        <v>1082</v>
      </c>
      <c r="G255" s="813"/>
      <c r="H255" s="813"/>
      <c r="I255" s="814"/>
      <c r="J255" s="821" t="s">
        <v>787</v>
      </c>
      <c r="K255" s="531"/>
    </row>
    <row r="256" spans="1:11">
      <c r="A256" s="532"/>
      <c r="B256" s="528"/>
      <c r="C256" s="528"/>
      <c r="D256" s="640" t="s">
        <v>785</v>
      </c>
      <c r="E256" s="530"/>
      <c r="F256" s="815"/>
      <c r="G256" s="816"/>
      <c r="H256" s="816"/>
      <c r="I256" s="817"/>
      <c r="J256" s="822"/>
      <c r="K256" s="806" t="s">
        <v>1132</v>
      </c>
    </row>
    <row r="257" spans="1:11">
      <c r="A257" s="532"/>
      <c r="B257" s="528"/>
      <c r="C257" s="528"/>
      <c r="D257" s="529" t="s">
        <v>788</v>
      </c>
      <c r="E257" s="530" t="s">
        <v>966</v>
      </c>
      <c r="F257" s="815"/>
      <c r="G257" s="816"/>
      <c r="H257" s="816"/>
      <c r="I257" s="817"/>
      <c r="J257" s="822"/>
      <c r="K257" s="806"/>
    </row>
    <row r="258" spans="1:11">
      <c r="A258" s="532"/>
      <c r="B258" s="528"/>
      <c r="C258" s="528"/>
      <c r="D258" s="529" t="s">
        <v>790</v>
      </c>
      <c r="E258" s="530" t="s">
        <v>789</v>
      </c>
      <c r="F258" s="815"/>
      <c r="G258" s="816"/>
      <c r="H258" s="816"/>
      <c r="I258" s="817"/>
      <c r="J258" s="822"/>
      <c r="K258" s="806"/>
    </row>
    <row r="259" spans="1:11">
      <c r="A259" s="532"/>
      <c r="B259" s="528"/>
      <c r="C259" s="528"/>
      <c r="D259" s="529" t="s">
        <v>791</v>
      </c>
      <c r="E259" s="530" t="s">
        <v>792</v>
      </c>
      <c r="F259" s="815"/>
      <c r="G259" s="816"/>
      <c r="H259" s="816"/>
      <c r="I259" s="817"/>
      <c r="J259" s="822"/>
      <c r="K259" s="806"/>
    </row>
    <row r="260" spans="1:11">
      <c r="A260" s="532"/>
      <c r="B260" s="528"/>
      <c r="C260" s="528"/>
      <c r="D260" s="529" t="s">
        <v>793</v>
      </c>
      <c r="E260" s="530" t="s">
        <v>1114</v>
      </c>
      <c r="F260" s="815"/>
      <c r="G260" s="816"/>
      <c r="H260" s="816"/>
      <c r="I260" s="817"/>
      <c r="J260" s="822"/>
      <c r="K260" s="806"/>
    </row>
    <row r="261" spans="1:11">
      <c r="A261" s="532"/>
      <c r="B261" s="528"/>
      <c r="C261" s="528"/>
      <c r="D261" s="529" t="s">
        <v>795</v>
      </c>
      <c r="E261" s="530"/>
      <c r="F261" s="815"/>
      <c r="G261" s="816"/>
      <c r="H261" s="816"/>
      <c r="I261" s="817"/>
      <c r="J261" s="822"/>
      <c r="K261" s="806"/>
    </row>
    <row r="262" spans="1:11">
      <c r="A262" s="532"/>
      <c r="B262" s="528"/>
      <c r="C262" s="528"/>
      <c r="D262" s="529" t="s">
        <v>796</v>
      </c>
      <c r="E262" s="530" t="s">
        <v>792</v>
      </c>
      <c r="F262" s="815"/>
      <c r="G262" s="816"/>
      <c r="H262" s="816"/>
      <c r="I262" s="817"/>
      <c r="J262" s="822"/>
      <c r="K262" s="806"/>
    </row>
    <row r="263" spans="1:11">
      <c r="A263" s="532"/>
      <c r="B263" s="528"/>
      <c r="C263" s="528"/>
      <c r="D263" s="529" t="s">
        <v>798</v>
      </c>
      <c r="E263" s="530" t="s">
        <v>792</v>
      </c>
      <c r="F263" s="815"/>
      <c r="G263" s="816"/>
      <c r="H263" s="816"/>
      <c r="I263" s="817"/>
      <c r="J263" s="822"/>
      <c r="K263" s="806"/>
    </row>
    <row r="264" spans="1:11">
      <c r="A264" s="532"/>
      <c r="B264" s="528"/>
      <c r="C264" s="528"/>
      <c r="D264" s="529" t="s">
        <v>800</v>
      </c>
      <c r="E264" s="530" t="s">
        <v>792</v>
      </c>
      <c r="F264" s="815"/>
      <c r="G264" s="816"/>
      <c r="H264" s="816"/>
      <c r="I264" s="817"/>
      <c r="J264" s="822"/>
      <c r="K264" s="806"/>
    </row>
    <row r="265" spans="1:11">
      <c r="A265" s="532"/>
      <c r="B265" s="528"/>
      <c r="C265" s="528"/>
      <c r="D265" s="529" t="s">
        <v>802</v>
      </c>
      <c r="E265" s="530" t="s">
        <v>792</v>
      </c>
      <c r="F265" s="815"/>
      <c r="G265" s="816"/>
      <c r="H265" s="816"/>
      <c r="I265" s="817"/>
      <c r="J265" s="822"/>
      <c r="K265" s="806"/>
    </row>
    <row r="266" spans="1:11">
      <c r="A266" s="532"/>
      <c r="B266" s="528"/>
      <c r="C266" s="528"/>
      <c r="D266" s="529" t="s">
        <v>804</v>
      </c>
      <c r="E266" s="530" t="s">
        <v>792</v>
      </c>
      <c r="F266" s="818"/>
      <c r="G266" s="819"/>
      <c r="H266" s="819"/>
      <c r="I266" s="820"/>
      <c r="J266" s="823"/>
      <c r="K266" s="806"/>
    </row>
    <row r="267" spans="1:11">
      <c r="A267" s="532"/>
      <c r="B267" s="528"/>
      <c r="C267" s="528"/>
      <c r="D267" s="529"/>
      <c r="E267" s="530"/>
      <c r="F267" s="646"/>
      <c r="G267" s="647"/>
      <c r="H267" s="647"/>
      <c r="I267" s="648"/>
      <c r="J267" s="830"/>
      <c r="K267" s="806"/>
    </row>
    <row r="268" spans="1:11">
      <c r="A268" s="532"/>
      <c r="B268" s="595" t="s">
        <v>1130</v>
      </c>
      <c r="C268" s="528"/>
      <c r="D268" s="640" t="s">
        <v>805</v>
      </c>
      <c r="E268" s="530"/>
      <c r="F268" s="649"/>
      <c r="G268" s="650"/>
      <c r="H268" s="650"/>
      <c r="I268" s="651"/>
      <c r="J268" s="831"/>
      <c r="K268" s="806"/>
    </row>
    <row r="269" spans="1:11">
      <c r="A269" s="532"/>
      <c r="B269" s="535"/>
      <c r="C269" s="645" t="s">
        <v>1090</v>
      </c>
      <c r="D269" s="644" t="s">
        <v>1134</v>
      </c>
      <c r="E269" s="530" t="s">
        <v>100</v>
      </c>
      <c r="F269" s="835" t="s">
        <v>1098</v>
      </c>
      <c r="G269" s="836"/>
      <c r="H269" s="836"/>
      <c r="I269" s="837"/>
      <c r="J269" s="841" t="s">
        <v>786</v>
      </c>
      <c r="K269" s="531"/>
    </row>
    <row r="270" spans="1:11">
      <c r="A270" s="532"/>
      <c r="B270" s="535"/>
      <c r="C270" s="645" t="s">
        <v>1093</v>
      </c>
      <c r="D270" s="644" t="s">
        <v>1133</v>
      </c>
      <c r="E270" s="530" t="s">
        <v>100</v>
      </c>
      <c r="F270" s="838"/>
      <c r="G270" s="839"/>
      <c r="H270" s="839"/>
      <c r="I270" s="840"/>
      <c r="J270" s="842"/>
      <c r="K270" s="538"/>
    </row>
    <row r="271" spans="1:11">
      <c r="A271" s="532"/>
      <c r="B271" s="535"/>
      <c r="C271" s="596" t="s">
        <v>1094</v>
      </c>
      <c r="D271" s="644" t="s">
        <v>1096</v>
      </c>
      <c r="E271" s="530" t="s">
        <v>100</v>
      </c>
      <c r="F271" s="843" t="s">
        <v>1118</v>
      </c>
      <c r="G271" s="844"/>
      <c r="H271" s="844"/>
      <c r="I271" s="845"/>
      <c r="J271" s="852" t="s">
        <v>787</v>
      </c>
      <c r="K271" s="538"/>
    </row>
    <row r="272" spans="1:11">
      <c r="A272" s="532"/>
      <c r="B272" s="535"/>
      <c r="C272" s="537"/>
      <c r="D272" s="644" t="s">
        <v>1095</v>
      </c>
      <c r="E272" s="530" t="s">
        <v>100</v>
      </c>
      <c r="F272" s="846"/>
      <c r="G272" s="847"/>
      <c r="H272" s="847"/>
      <c r="I272" s="848"/>
      <c r="J272" s="853"/>
      <c r="K272" s="531"/>
    </row>
    <row r="273" spans="1:11">
      <c r="A273" s="532"/>
      <c r="B273" s="535"/>
      <c r="C273" s="537"/>
      <c r="D273" s="644" t="s">
        <v>854</v>
      </c>
      <c r="E273" s="530" t="s">
        <v>100</v>
      </c>
      <c r="F273" s="846"/>
      <c r="G273" s="847"/>
      <c r="H273" s="847"/>
      <c r="I273" s="848"/>
      <c r="J273" s="853"/>
      <c r="K273" s="531"/>
    </row>
    <row r="274" spans="1:11">
      <c r="A274" s="532"/>
      <c r="B274" s="535"/>
      <c r="C274" s="537"/>
      <c r="D274" s="644" t="s">
        <v>1097</v>
      </c>
      <c r="E274" s="652" t="s">
        <v>100</v>
      </c>
      <c r="F274" s="849"/>
      <c r="G274" s="850"/>
      <c r="H274" s="850"/>
      <c r="I274" s="851"/>
      <c r="J274" s="854"/>
      <c r="K274" s="531"/>
    </row>
    <row r="275" spans="1:11" ht="15.75" thickBot="1">
      <c r="A275" s="540"/>
      <c r="B275" s="541"/>
      <c r="C275" s="542"/>
      <c r="D275" s="543"/>
      <c r="E275" s="544"/>
      <c r="F275" s="832"/>
      <c r="G275" s="833"/>
      <c r="H275" s="833"/>
      <c r="I275" s="834"/>
      <c r="J275" s="545"/>
      <c r="K275" s="546"/>
    </row>
    <row r="286" spans="1:11" ht="18.75">
      <c r="A286" s="755" t="s">
        <v>770</v>
      </c>
      <c r="B286" s="755"/>
      <c r="C286" s="755"/>
      <c r="D286" s="755"/>
      <c r="E286" s="755"/>
      <c r="F286" s="755"/>
      <c r="G286" s="755"/>
      <c r="H286" s="755"/>
      <c r="I286" s="755"/>
      <c r="J286" s="755"/>
      <c r="K286" s="755"/>
    </row>
    <row r="287" spans="1:11" ht="15.75">
      <c r="A287" s="808" t="s">
        <v>1160</v>
      </c>
      <c r="B287" s="808"/>
      <c r="C287" s="808"/>
      <c r="D287" s="808"/>
      <c r="E287" s="808"/>
      <c r="F287" s="808"/>
      <c r="G287" s="808"/>
      <c r="H287" s="808"/>
      <c r="I287" s="808"/>
      <c r="J287" s="808"/>
      <c r="K287" s="808"/>
    </row>
    <row r="288" spans="1:11" ht="15.75" thickBot="1"/>
    <row r="289" spans="1:11">
      <c r="A289" s="824" t="s">
        <v>0</v>
      </c>
      <c r="B289" s="827" t="s">
        <v>772</v>
      </c>
      <c r="C289" s="827" t="s">
        <v>773</v>
      </c>
      <c r="D289" s="827" t="s">
        <v>774</v>
      </c>
      <c r="E289" s="827" t="s">
        <v>775</v>
      </c>
      <c r="F289" s="855" t="s">
        <v>776</v>
      </c>
      <c r="G289" s="856"/>
      <c r="H289" s="856"/>
      <c r="I289" s="856"/>
      <c r="J289" s="857"/>
      <c r="K289" s="858" t="s">
        <v>777</v>
      </c>
    </row>
    <row r="290" spans="1:11">
      <c r="A290" s="825"/>
      <c r="B290" s="828"/>
      <c r="C290" s="828"/>
      <c r="D290" s="828"/>
      <c r="E290" s="828"/>
      <c r="F290" s="861" t="s">
        <v>778</v>
      </c>
      <c r="G290" s="862"/>
      <c r="H290" s="862"/>
      <c r="I290" s="863"/>
      <c r="J290" s="520" t="s">
        <v>779</v>
      </c>
      <c r="K290" s="859"/>
    </row>
    <row r="291" spans="1:11" ht="30.75" thickBot="1">
      <c r="A291" s="826"/>
      <c r="B291" s="829"/>
      <c r="C291" s="829"/>
      <c r="D291" s="829"/>
      <c r="E291" s="829"/>
      <c r="F291" s="864"/>
      <c r="G291" s="865"/>
      <c r="H291" s="865"/>
      <c r="I291" s="866"/>
      <c r="J291" s="643" t="s">
        <v>1119</v>
      </c>
      <c r="K291" s="860"/>
    </row>
    <row r="292" spans="1:11">
      <c r="A292" s="523"/>
      <c r="B292" s="524"/>
      <c r="C292" s="524"/>
      <c r="D292" s="525"/>
      <c r="E292" s="525"/>
      <c r="F292" s="809"/>
      <c r="G292" s="810"/>
      <c r="H292" s="810"/>
      <c r="I292" s="811"/>
      <c r="J292" s="525"/>
      <c r="K292" s="526"/>
    </row>
    <row r="293" spans="1:11">
      <c r="A293" s="527" t="s">
        <v>9</v>
      </c>
      <c r="B293" s="595" t="s">
        <v>1162</v>
      </c>
      <c r="C293" s="528" t="s">
        <v>1081</v>
      </c>
      <c r="D293" s="640" t="s">
        <v>784</v>
      </c>
      <c r="E293" s="530"/>
      <c r="F293" s="812" t="s">
        <v>1082</v>
      </c>
      <c r="G293" s="813"/>
      <c r="H293" s="813"/>
      <c r="I293" s="814"/>
      <c r="J293" s="821" t="s">
        <v>787</v>
      </c>
      <c r="K293" s="806" t="s">
        <v>1170</v>
      </c>
    </row>
    <row r="294" spans="1:11" ht="15" customHeight="1">
      <c r="A294" s="532"/>
      <c r="B294" s="528"/>
      <c r="C294" s="528"/>
      <c r="D294" s="640" t="s">
        <v>785</v>
      </c>
      <c r="E294" s="530"/>
      <c r="F294" s="815"/>
      <c r="G294" s="816"/>
      <c r="H294" s="816"/>
      <c r="I294" s="817"/>
      <c r="J294" s="822"/>
      <c r="K294" s="806"/>
    </row>
    <row r="295" spans="1:11">
      <c r="A295" s="532"/>
      <c r="B295" s="528"/>
      <c r="C295" s="528"/>
      <c r="D295" s="529" t="s">
        <v>788</v>
      </c>
      <c r="E295" s="530" t="s">
        <v>966</v>
      </c>
      <c r="F295" s="815"/>
      <c r="G295" s="816"/>
      <c r="H295" s="816"/>
      <c r="I295" s="817"/>
      <c r="J295" s="822"/>
      <c r="K295" s="806"/>
    </row>
    <row r="296" spans="1:11">
      <c r="A296" s="532"/>
      <c r="B296" s="528"/>
      <c r="C296" s="528"/>
      <c r="D296" s="529" t="s">
        <v>790</v>
      </c>
      <c r="E296" s="530" t="s">
        <v>789</v>
      </c>
      <c r="F296" s="815"/>
      <c r="G296" s="816"/>
      <c r="H296" s="816"/>
      <c r="I296" s="817"/>
      <c r="J296" s="822"/>
      <c r="K296" s="806"/>
    </row>
    <row r="297" spans="1:11">
      <c r="A297" s="532"/>
      <c r="B297" s="528"/>
      <c r="C297" s="528"/>
      <c r="D297" s="529" t="s">
        <v>791</v>
      </c>
      <c r="E297" s="530" t="s">
        <v>792</v>
      </c>
      <c r="F297" s="815"/>
      <c r="G297" s="816"/>
      <c r="H297" s="816"/>
      <c r="I297" s="817"/>
      <c r="J297" s="822"/>
      <c r="K297" s="806"/>
    </row>
    <row r="298" spans="1:11">
      <c r="A298" s="532"/>
      <c r="B298" s="528"/>
      <c r="C298" s="528"/>
      <c r="D298" s="529" t="s">
        <v>793</v>
      </c>
      <c r="E298" s="530" t="s">
        <v>1114</v>
      </c>
      <c r="F298" s="815"/>
      <c r="G298" s="816"/>
      <c r="H298" s="816"/>
      <c r="I298" s="817"/>
      <c r="J298" s="822"/>
      <c r="K298" s="806"/>
    </row>
    <row r="299" spans="1:11">
      <c r="A299" s="532"/>
      <c r="B299" s="528"/>
      <c r="C299" s="528"/>
      <c r="D299" s="529" t="s">
        <v>795</v>
      </c>
      <c r="E299" s="530"/>
      <c r="F299" s="815"/>
      <c r="G299" s="816"/>
      <c r="H299" s="816"/>
      <c r="I299" s="817"/>
      <c r="J299" s="822"/>
      <c r="K299" s="806"/>
    </row>
    <row r="300" spans="1:11">
      <c r="A300" s="532"/>
      <c r="B300" s="528"/>
      <c r="C300" s="528"/>
      <c r="D300" s="529" t="s">
        <v>796</v>
      </c>
      <c r="E300" s="530" t="s">
        <v>792</v>
      </c>
      <c r="F300" s="815"/>
      <c r="G300" s="816"/>
      <c r="H300" s="816"/>
      <c r="I300" s="817"/>
      <c r="J300" s="822"/>
      <c r="K300" s="806"/>
    </row>
    <row r="301" spans="1:11">
      <c r="A301" s="532"/>
      <c r="B301" s="528"/>
      <c r="C301" s="528"/>
      <c r="D301" s="529" t="s">
        <v>798</v>
      </c>
      <c r="E301" s="530" t="s">
        <v>792</v>
      </c>
      <c r="F301" s="815"/>
      <c r="G301" s="816"/>
      <c r="H301" s="816"/>
      <c r="I301" s="817"/>
      <c r="J301" s="822"/>
      <c r="K301" s="806"/>
    </row>
    <row r="302" spans="1:11">
      <c r="A302" s="532"/>
      <c r="B302" s="528"/>
      <c r="C302" s="528"/>
      <c r="D302" s="529" t="s">
        <v>800</v>
      </c>
      <c r="E302" s="530" t="s">
        <v>792</v>
      </c>
      <c r="F302" s="815"/>
      <c r="G302" s="816"/>
      <c r="H302" s="816"/>
      <c r="I302" s="817"/>
      <c r="J302" s="822"/>
      <c r="K302" s="806"/>
    </row>
    <row r="303" spans="1:11">
      <c r="A303" s="532"/>
      <c r="B303" s="528"/>
      <c r="C303" s="528"/>
      <c r="D303" s="529" t="s">
        <v>802</v>
      </c>
      <c r="E303" s="530" t="s">
        <v>792</v>
      </c>
      <c r="F303" s="815"/>
      <c r="G303" s="816"/>
      <c r="H303" s="816"/>
      <c r="I303" s="817"/>
      <c r="J303" s="822"/>
      <c r="K303" s="806"/>
    </row>
    <row r="304" spans="1:11">
      <c r="A304" s="532"/>
      <c r="B304" s="528"/>
      <c r="C304" s="528"/>
      <c r="D304" s="529" t="s">
        <v>804</v>
      </c>
      <c r="E304" s="530" t="s">
        <v>792</v>
      </c>
      <c r="F304" s="818"/>
      <c r="G304" s="819"/>
      <c r="H304" s="819"/>
      <c r="I304" s="820"/>
      <c r="J304" s="823"/>
      <c r="K304" s="806"/>
    </row>
    <row r="305" spans="1:11">
      <c r="A305" s="532"/>
      <c r="B305" s="528"/>
      <c r="C305" s="528"/>
      <c r="D305" s="529"/>
      <c r="E305" s="530"/>
      <c r="F305" s="646"/>
      <c r="G305" s="647"/>
      <c r="H305" s="647"/>
      <c r="I305" s="648"/>
      <c r="J305" s="830"/>
      <c r="K305" s="658"/>
    </row>
    <row r="306" spans="1:11">
      <c r="A306" s="532"/>
      <c r="B306" s="595" t="s">
        <v>1161</v>
      </c>
      <c r="C306" s="528"/>
      <c r="D306" s="640" t="s">
        <v>805</v>
      </c>
      <c r="E306" s="530"/>
      <c r="F306" s="649"/>
      <c r="G306" s="650"/>
      <c r="H306" s="650"/>
      <c r="I306" s="651"/>
      <c r="J306" s="831"/>
      <c r="K306" s="658"/>
    </row>
    <row r="307" spans="1:11">
      <c r="A307" s="532"/>
      <c r="B307" s="535"/>
      <c r="C307" s="645" t="s">
        <v>1163</v>
      </c>
      <c r="D307" s="644" t="s">
        <v>1164</v>
      </c>
      <c r="E307" s="530" t="s">
        <v>100</v>
      </c>
      <c r="F307" s="835" t="s">
        <v>1098</v>
      </c>
      <c r="G307" s="836"/>
      <c r="H307" s="836"/>
      <c r="I307" s="837"/>
      <c r="J307" s="841" t="s">
        <v>786</v>
      </c>
      <c r="K307" s="531"/>
    </row>
    <row r="308" spans="1:11">
      <c r="A308" s="532"/>
      <c r="B308" s="535"/>
      <c r="C308" s="645" t="s">
        <v>1166</v>
      </c>
      <c r="D308" s="644" t="s">
        <v>1165</v>
      </c>
      <c r="E308" s="530" t="s">
        <v>100</v>
      </c>
      <c r="F308" s="838"/>
      <c r="G308" s="839"/>
      <c r="H308" s="839"/>
      <c r="I308" s="840"/>
      <c r="J308" s="842"/>
      <c r="K308" s="538"/>
    </row>
    <row r="309" spans="1:11">
      <c r="A309" s="532"/>
      <c r="B309" s="535"/>
      <c r="C309" s="659" t="s">
        <v>1167</v>
      </c>
      <c r="D309" s="644" t="s">
        <v>1096</v>
      </c>
      <c r="E309" s="530" t="s">
        <v>100</v>
      </c>
      <c r="F309" s="843" t="s">
        <v>1168</v>
      </c>
      <c r="G309" s="844"/>
      <c r="H309" s="844"/>
      <c r="I309" s="845"/>
      <c r="J309" s="852" t="s">
        <v>787</v>
      </c>
      <c r="K309" s="538"/>
    </row>
    <row r="310" spans="1:11">
      <c r="A310" s="532"/>
      <c r="B310" s="535"/>
      <c r="C310" s="537"/>
      <c r="D310" s="644" t="s">
        <v>1095</v>
      </c>
      <c r="E310" s="530" t="s">
        <v>100</v>
      </c>
      <c r="F310" s="846"/>
      <c r="G310" s="847"/>
      <c r="H310" s="847"/>
      <c r="I310" s="848"/>
      <c r="J310" s="853"/>
      <c r="K310" s="531"/>
    </row>
    <row r="311" spans="1:11">
      <c r="A311" s="532"/>
      <c r="B311" s="535"/>
      <c r="C311" s="537"/>
      <c r="D311" s="644" t="s">
        <v>854</v>
      </c>
      <c r="E311" s="530" t="s">
        <v>100</v>
      </c>
      <c r="F311" s="846"/>
      <c r="G311" s="847"/>
      <c r="H311" s="847"/>
      <c r="I311" s="848"/>
      <c r="J311" s="853"/>
      <c r="K311" s="531"/>
    </row>
    <row r="312" spans="1:11">
      <c r="A312" s="532"/>
      <c r="B312" s="535"/>
      <c r="C312" s="537"/>
      <c r="D312" s="644" t="s">
        <v>1097</v>
      </c>
      <c r="E312" s="652" t="s">
        <v>100</v>
      </c>
      <c r="F312" s="849"/>
      <c r="G312" s="850"/>
      <c r="H312" s="850"/>
      <c r="I312" s="851"/>
      <c r="J312" s="854"/>
      <c r="K312" s="531"/>
    </row>
    <row r="313" spans="1:11" ht="15.75" thickBot="1">
      <c r="A313" s="540"/>
      <c r="B313" s="541"/>
      <c r="C313" s="542"/>
      <c r="D313" s="543"/>
      <c r="E313" s="544"/>
      <c r="F313" s="832"/>
      <c r="G313" s="833"/>
      <c r="H313" s="833"/>
      <c r="I313" s="834"/>
      <c r="J313" s="545"/>
      <c r="K313" s="546"/>
    </row>
    <row r="315" spans="1:11">
      <c r="J315" s="661" t="s">
        <v>1169</v>
      </c>
    </row>
    <row r="320" spans="1:11">
      <c r="J320" s="660" t="s">
        <v>1135</v>
      </c>
    </row>
    <row r="321" spans="1:11">
      <c r="J321" s="661" t="s">
        <v>35</v>
      </c>
    </row>
    <row r="329" spans="1:11" ht="18.75">
      <c r="A329" s="754" t="s">
        <v>770</v>
      </c>
      <c r="B329" s="754"/>
      <c r="C329" s="754"/>
      <c r="D329" s="754"/>
      <c r="E329" s="754"/>
      <c r="F329" s="754"/>
      <c r="G329" s="754"/>
      <c r="H329" s="754"/>
      <c r="I329" s="754"/>
      <c r="J329" s="754"/>
      <c r="K329" s="754"/>
    </row>
    <row r="330" spans="1:11" ht="15.75">
      <c r="A330" s="734" t="s">
        <v>1213</v>
      </c>
      <c r="B330" s="734"/>
      <c r="C330" s="734"/>
      <c r="D330" s="734"/>
      <c r="E330" s="734"/>
      <c r="F330" s="734"/>
      <c r="G330" s="734"/>
      <c r="H330" s="734"/>
      <c r="I330" s="734"/>
      <c r="J330" s="734"/>
      <c r="K330" s="734"/>
    </row>
    <row r="331" spans="1:11" ht="15.75" thickBot="1">
      <c r="A331" s="181"/>
      <c r="B331" s="181"/>
      <c r="C331" s="181"/>
      <c r="D331" s="181"/>
      <c r="E331" s="181"/>
      <c r="F331" s="181"/>
      <c r="G331" s="181"/>
      <c r="H331" s="181"/>
      <c r="I331" s="181"/>
      <c r="J331" s="181"/>
      <c r="K331" s="181"/>
    </row>
    <row r="332" spans="1:11">
      <c r="A332" s="925" t="s">
        <v>0</v>
      </c>
      <c r="B332" s="928" t="s">
        <v>772</v>
      </c>
      <c r="C332" s="928" t="s">
        <v>773</v>
      </c>
      <c r="D332" s="928" t="s">
        <v>774</v>
      </c>
      <c r="E332" s="928" t="s">
        <v>775</v>
      </c>
      <c r="F332" s="913" t="s">
        <v>776</v>
      </c>
      <c r="G332" s="914"/>
      <c r="H332" s="914"/>
      <c r="I332" s="914"/>
      <c r="J332" s="915"/>
      <c r="K332" s="916" t="s">
        <v>777</v>
      </c>
    </row>
    <row r="333" spans="1:11">
      <c r="A333" s="926"/>
      <c r="B333" s="898"/>
      <c r="C333" s="898"/>
      <c r="D333" s="898"/>
      <c r="E333" s="898"/>
      <c r="F333" s="867" t="s">
        <v>778</v>
      </c>
      <c r="G333" s="868"/>
      <c r="H333" s="868"/>
      <c r="I333" s="869"/>
      <c r="J333" s="667" t="s">
        <v>779</v>
      </c>
      <c r="K333" s="917"/>
    </row>
    <row r="334" spans="1:11" ht="30.75" thickBot="1">
      <c r="A334" s="927"/>
      <c r="B334" s="929"/>
      <c r="C334" s="929"/>
      <c r="D334" s="929"/>
      <c r="E334" s="929"/>
      <c r="F334" s="919"/>
      <c r="G334" s="920"/>
      <c r="H334" s="920"/>
      <c r="I334" s="921"/>
      <c r="J334" s="668" t="s">
        <v>1119</v>
      </c>
      <c r="K334" s="918"/>
    </row>
    <row r="335" spans="1:11">
      <c r="A335" s="669"/>
      <c r="B335" s="670"/>
      <c r="C335" s="670"/>
      <c r="D335" s="598"/>
      <c r="E335" s="598"/>
      <c r="F335" s="934"/>
      <c r="G335" s="935"/>
      <c r="H335" s="935"/>
      <c r="I335" s="936"/>
      <c r="J335" s="598"/>
      <c r="K335" s="671"/>
    </row>
    <row r="336" spans="1:11">
      <c r="A336" s="672" t="s">
        <v>9</v>
      </c>
      <c r="B336" s="673" t="s">
        <v>1215</v>
      </c>
      <c r="C336" s="674" t="s">
        <v>1081</v>
      </c>
      <c r="D336" s="675" t="s">
        <v>784</v>
      </c>
      <c r="E336" s="599"/>
      <c r="F336" s="812" t="s">
        <v>1082</v>
      </c>
      <c r="G336" s="813"/>
      <c r="H336" s="813"/>
      <c r="I336" s="814"/>
      <c r="J336" s="911" t="s">
        <v>787</v>
      </c>
      <c r="K336" s="922" t="s">
        <v>1216</v>
      </c>
    </row>
    <row r="337" spans="1:11">
      <c r="A337" s="676"/>
      <c r="B337" s="674"/>
      <c r="C337" s="674"/>
      <c r="D337" s="675" t="s">
        <v>785</v>
      </c>
      <c r="E337" s="599"/>
      <c r="F337" s="815"/>
      <c r="G337" s="816"/>
      <c r="H337" s="816"/>
      <c r="I337" s="817"/>
      <c r="J337" s="930"/>
      <c r="K337" s="922"/>
    </row>
    <row r="338" spans="1:11">
      <c r="A338" s="676"/>
      <c r="B338" s="674"/>
      <c r="C338" s="674"/>
      <c r="D338" s="677" t="s">
        <v>788</v>
      </c>
      <c r="E338" s="599" t="s">
        <v>789</v>
      </c>
      <c r="F338" s="815"/>
      <c r="G338" s="816"/>
      <c r="H338" s="816"/>
      <c r="I338" s="817"/>
      <c r="J338" s="930"/>
      <c r="K338" s="922"/>
    </row>
    <row r="339" spans="1:11">
      <c r="A339" s="676"/>
      <c r="B339" s="674"/>
      <c r="C339" s="674"/>
      <c r="D339" s="677" t="s">
        <v>790</v>
      </c>
      <c r="E339" s="599" t="s">
        <v>789</v>
      </c>
      <c r="F339" s="815"/>
      <c r="G339" s="816"/>
      <c r="H339" s="816"/>
      <c r="I339" s="817"/>
      <c r="J339" s="930"/>
      <c r="K339" s="922"/>
    </row>
    <row r="340" spans="1:11">
      <c r="A340" s="676"/>
      <c r="B340" s="674"/>
      <c r="C340" s="674"/>
      <c r="D340" s="677" t="s">
        <v>791</v>
      </c>
      <c r="E340" s="599" t="s">
        <v>792</v>
      </c>
      <c r="F340" s="815"/>
      <c r="G340" s="816"/>
      <c r="H340" s="816"/>
      <c r="I340" s="817"/>
      <c r="J340" s="930"/>
      <c r="K340" s="922"/>
    </row>
    <row r="341" spans="1:11">
      <c r="A341" s="676"/>
      <c r="B341" s="674"/>
      <c r="C341" s="674"/>
      <c r="D341" s="677" t="s">
        <v>793</v>
      </c>
      <c r="E341" s="599" t="s">
        <v>1114</v>
      </c>
      <c r="F341" s="815"/>
      <c r="G341" s="816"/>
      <c r="H341" s="816"/>
      <c r="I341" s="817"/>
      <c r="J341" s="930"/>
      <c r="K341" s="922"/>
    </row>
    <row r="342" spans="1:11">
      <c r="A342" s="676"/>
      <c r="B342" s="674"/>
      <c r="C342" s="674"/>
      <c r="D342" s="677" t="s">
        <v>795</v>
      </c>
      <c r="E342" s="599"/>
      <c r="F342" s="815"/>
      <c r="G342" s="816"/>
      <c r="H342" s="816"/>
      <c r="I342" s="817"/>
      <c r="J342" s="930"/>
      <c r="K342" s="922"/>
    </row>
    <row r="343" spans="1:11">
      <c r="A343" s="676"/>
      <c r="B343" s="674"/>
      <c r="C343" s="674"/>
      <c r="D343" s="677" t="s">
        <v>796</v>
      </c>
      <c r="E343" s="599" t="s">
        <v>792</v>
      </c>
      <c r="F343" s="815"/>
      <c r="G343" s="816"/>
      <c r="H343" s="816"/>
      <c r="I343" s="817"/>
      <c r="J343" s="930"/>
      <c r="K343" s="922"/>
    </row>
    <row r="344" spans="1:11">
      <c r="A344" s="676"/>
      <c r="B344" s="674"/>
      <c r="C344" s="674"/>
      <c r="D344" s="677" t="s">
        <v>798</v>
      </c>
      <c r="E344" s="599" t="s">
        <v>792</v>
      </c>
      <c r="F344" s="815"/>
      <c r="G344" s="816"/>
      <c r="H344" s="816"/>
      <c r="I344" s="817"/>
      <c r="J344" s="930"/>
      <c r="K344" s="922"/>
    </row>
    <row r="345" spans="1:11">
      <c r="A345" s="676"/>
      <c r="B345" s="674"/>
      <c r="C345" s="674"/>
      <c r="D345" s="677" t="s">
        <v>800</v>
      </c>
      <c r="E345" s="599" t="s">
        <v>792</v>
      </c>
      <c r="F345" s="815"/>
      <c r="G345" s="816"/>
      <c r="H345" s="816"/>
      <c r="I345" s="817"/>
      <c r="J345" s="930"/>
      <c r="K345" s="922"/>
    </row>
    <row r="346" spans="1:11">
      <c r="A346" s="676"/>
      <c r="B346" s="674"/>
      <c r="C346" s="674"/>
      <c r="D346" s="677" t="s">
        <v>802</v>
      </c>
      <c r="E346" s="599" t="s">
        <v>792</v>
      </c>
      <c r="F346" s="815"/>
      <c r="G346" s="816"/>
      <c r="H346" s="816"/>
      <c r="I346" s="817"/>
      <c r="J346" s="930"/>
      <c r="K346" s="922"/>
    </row>
    <row r="347" spans="1:11">
      <c r="A347" s="676"/>
      <c r="B347" s="674"/>
      <c r="C347" s="674"/>
      <c r="D347" s="677" t="s">
        <v>804</v>
      </c>
      <c r="E347" s="599" t="s">
        <v>792</v>
      </c>
      <c r="F347" s="818"/>
      <c r="G347" s="819"/>
      <c r="H347" s="819"/>
      <c r="I347" s="820"/>
      <c r="J347" s="912"/>
      <c r="K347" s="922"/>
    </row>
    <row r="348" spans="1:11">
      <c r="A348" s="676"/>
      <c r="B348" s="674"/>
      <c r="C348" s="674"/>
      <c r="D348" s="677"/>
      <c r="E348" s="599"/>
      <c r="F348" s="678"/>
      <c r="G348" s="679"/>
      <c r="H348" s="679"/>
      <c r="I348" s="680"/>
      <c r="J348" s="923"/>
      <c r="K348" s="681"/>
    </row>
    <row r="349" spans="1:11">
      <c r="A349" s="676"/>
      <c r="B349" s="673" t="s">
        <v>1214</v>
      </c>
      <c r="C349" s="674"/>
      <c r="D349" s="675" t="s">
        <v>805</v>
      </c>
      <c r="E349" s="599"/>
      <c r="F349" s="682"/>
      <c r="G349" s="683"/>
      <c r="H349" s="683"/>
      <c r="I349" s="684"/>
      <c r="J349" s="924"/>
      <c r="K349" s="681"/>
    </row>
    <row r="350" spans="1:11" ht="15" customHeight="1">
      <c r="A350" s="676"/>
      <c r="B350" s="685"/>
      <c r="C350" s="208" t="s">
        <v>1090</v>
      </c>
      <c r="D350" s="686" t="s">
        <v>1164</v>
      </c>
      <c r="E350" s="599" t="s">
        <v>100</v>
      </c>
      <c r="F350" s="812" t="s">
        <v>1098</v>
      </c>
      <c r="G350" s="813"/>
      <c r="H350" s="813"/>
      <c r="I350" s="814"/>
      <c r="J350" s="665" t="s">
        <v>786</v>
      </c>
      <c r="K350" s="687"/>
    </row>
    <row r="351" spans="1:11">
      <c r="A351" s="676"/>
      <c r="B351" s="685"/>
      <c r="C351" s="208" t="s">
        <v>1166</v>
      </c>
      <c r="D351" s="686" t="s">
        <v>1165</v>
      </c>
      <c r="E351" s="599" t="s">
        <v>100</v>
      </c>
      <c r="F351" s="818"/>
      <c r="G351" s="819"/>
      <c r="H351" s="819"/>
      <c r="I351" s="820"/>
      <c r="J351" s="666" t="s">
        <v>787</v>
      </c>
      <c r="K351" s="688"/>
    </row>
    <row r="352" spans="1:11">
      <c r="A352" s="676"/>
      <c r="B352" s="685"/>
      <c r="C352" s="689" t="s">
        <v>1167</v>
      </c>
      <c r="D352" s="686" t="s">
        <v>1096</v>
      </c>
      <c r="E352" s="599" t="s">
        <v>100</v>
      </c>
      <c r="F352" s="843" t="s">
        <v>1168</v>
      </c>
      <c r="G352" s="844"/>
      <c r="H352" s="844"/>
      <c r="I352" s="845"/>
      <c r="J352" s="911" t="s">
        <v>787</v>
      </c>
      <c r="K352" s="688"/>
    </row>
    <row r="353" spans="1:11">
      <c r="A353" s="676"/>
      <c r="B353" s="685"/>
      <c r="C353" s="208"/>
      <c r="D353" s="686" t="s">
        <v>1095</v>
      </c>
      <c r="E353" s="599" t="s">
        <v>100</v>
      </c>
      <c r="F353" s="846"/>
      <c r="G353" s="847"/>
      <c r="H353" s="847"/>
      <c r="I353" s="848"/>
      <c r="J353" s="930"/>
      <c r="K353" s="687"/>
    </row>
    <row r="354" spans="1:11">
      <c r="A354" s="676"/>
      <c r="B354" s="685"/>
      <c r="C354" s="208"/>
      <c r="D354" s="686" t="s">
        <v>854</v>
      </c>
      <c r="E354" s="599" t="s">
        <v>100</v>
      </c>
      <c r="F354" s="846"/>
      <c r="G354" s="847"/>
      <c r="H354" s="847"/>
      <c r="I354" s="848"/>
      <c r="J354" s="930"/>
      <c r="K354" s="687"/>
    </row>
    <row r="355" spans="1:11">
      <c r="A355" s="676"/>
      <c r="B355" s="685"/>
      <c r="C355" s="208"/>
      <c r="D355" s="686" t="s">
        <v>1097</v>
      </c>
      <c r="E355" s="599" t="s">
        <v>100</v>
      </c>
      <c r="F355" s="849"/>
      <c r="G355" s="850"/>
      <c r="H355" s="850"/>
      <c r="I355" s="851"/>
      <c r="J355" s="912"/>
      <c r="K355" s="687"/>
    </row>
    <row r="356" spans="1:11" ht="15.75" thickBot="1">
      <c r="A356" s="690"/>
      <c r="B356" s="691"/>
      <c r="C356" s="692"/>
      <c r="D356" s="693"/>
      <c r="E356" s="601"/>
      <c r="F356" s="931"/>
      <c r="G356" s="932"/>
      <c r="H356" s="932"/>
      <c r="I356" s="933"/>
      <c r="J356" s="602"/>
      <c r="K356" s="694"/>
    </row>
    <row r="357" spans="1:11">
      <c r="A357" s="181"/>
      <c r="B357" s="181"/>
      <c r="C357" s="181"/>
      <c r="D357" s="181"/>
      <c r="E357" s="181"/>
      <c r="F357" s="181"/>
      <c r="G357" s="181"/>
      <c r="H357" s="181"/>
      <c r="I357" s="181"/>
      <c r="J357" s="181"/>
      <c r="K357" s="181"/>
    </row>
    <row r="358" spans="1:11">
      <c r="A358" s="181"/>
      <c r="B358" s="181"/>
      <c r="C358" s="181"/>
      <c r="D358" s="181"/>
      <c r="E358" s="181"/>
      <c r="F358" s="181"/>
      <c r="G358" s="181"/>
      <c r="H358" s="181"/>
      <c r="I358" s="181"/>
      <c r="J358" s="663" t="s">
        <v>1217</v>
      </c>
      <c r="K358" s="181"/>
    </row>
    <row r="359" spans="1:11">
      <c r="A359" s="181"/>
      <c r="B359" s="181"/>
      <c r="C359" s="181"/>
      <c r="D359" s="181"/>
      <c r="E359" s="181"/>
      <c r="F359" s="181"/>
      <c r="G359" s="181"/>
      <c r="H359" s="181"/>
      <c r="I359" s="181"/>
      <c r="J359" s="181"/>
      <c r="K359" s="181"/>
    </row>
    <row r="360" spans="1:11">
      <c r="A360" s="181"/>
      <c r="B360" s="181"/>
      <c r="C360" s="181"/>
      <c r="D360" s="181"/>
      <c r="E360" s="181"/>
      <c r="F360" s="181"/>
      <c r="G360" s="181"/>
      <c r="H360" s="181"/>
      <c r="I360" s="181"/>
      <c r="J360" s="181"/>
      <c r="K360" s="181"/>
    </row>
    <row r="361" spans="1:11">
      <c r="A361" s="181"/>
      <c r="B361" s="181"/>
      <c r="C361" s="181"/>
      <c r="D361" s="181"/>
      <c r="E361" s="181"/>
      <c r="F361" s="181"/>
      <c r="G361" s="181"/>
      <c r="H361" s="181"/>
      <c r="I361" s="181"/>
      <c r="J361" s="181"/>
      <c r="K361" s="181"/>
    </row>
    <row r="362" spans="1:11">
      <c r="A362" s="181"/>
      <c r="B362" s="181"/>
      <c r="C362" s="181"/>
      <c r="D362" s="181"/>
      <c r="E362" s="181"/>
      <c r="F362" s="181"/>
      <c r="G362" s="181"/>
      <c r="H362" s="181"/>
      <c r="I362" s="181"/>
      <c r="J362" s="181"/>
      <c r="K362" s="181"/>
    </row>
    <row r="363" spans="1:11">
      <c r="A363" s="181"/>
      <c r="B363" s="181"/>
      <c r="C363" s="181"/>
      <c r="D363" s="181"/>
      <c r="E363" s="181"/>
      <c r="F363" s="181"/>
      <c r="G363" s="181"/>
      <c r="H363" s="181"/>
      <c r="I363" s="181"/>
      <c r="J363" s="664" t="s">
        <v>1135</v>
      </c>
      <c r="K363" s="181"/>
    </row>
    <row r="364" spans="1:11">
      <c r="A364" s="181"/>
      <c r="B364" s="181"/>
      <c r="C364" s="181"/>
      <c r="D364" s="181"/>
      <c r="E364" s="181"/>
      <c r="F364" s="181"/>
      <c r="G364" s="181"/>
      <c r="H364" s="181"/>
      <c r="I364" s="181"/>
      <c r="J364" s="663" t="s">
        <v>35</v>
      </c>
      <c r="K364" s="181"/>
    </row>
    <row r="365" spans="1:11">
      <c r="A365" s="181"/>
      <c r="B365" s="181"/>
      <c r="C365" s="181"/>
      <c r="D365" s="181"/>
      <c r="E365" s="181"/>
      <c r="F365" s="181"/>
      <c r="G365" s="181"/>
      <c r="H365" s="181"/>
      <c r="I365" s="181"/>
      <c r="J365" s="181"/>
      <c r="K365" s="181"/>
    </row>
  </sheetData>
  <mergeCells count="202">
    <mergeCell ref="F352:I355"/>
    <mergeCell ref="J352:J355"/>
    <mergeCell ref="F356:I356"/>
    <mergeCell ref="F335:I335"/>
    <mergeCell ref="F336:I347"/>
    <mergeCell ref="J336:J347"/>
    <mergeCell ref="K336:K347"/>
    <mergeCell ref="J348:J349"/>
    <mergeCell ref="F350:I351"/>
    <mergeCell ref="A329:K329"/>
    <mergeCell ref="A330:K330"/>
    <mergeCell ref="A332:A334"/>
    <mergeCell ref="B332:B334"/>
    <mergeCell ref="C332:C334"/>
    <mergeCell ref="D332:D334"/>
    <mergeCell ref="E332:E334"/>
    <mergeCell ref="F332:J332"/>
    <mergeCell ref="K332:K334"/>
    <mergeCell ref="F333:I334"/>
    <mergeCell ref="F309:I312"/>
    <mergeCell ref="J309:J312"/>
    <mergeCell ref="F313:I313"/>
    <mergeCell ref="K293:K304"/>
    <mergeCell ref="F292:I292"/>
    <mergeCell ref="F293:I304"/>
    <mergeCell ref="J293:J304"/>
    <mergeCell ref="J305:J306"/>
    <mergeCell ref="F307:I308"/>
    <mergeCell ref="J307:J308"/>
    <mergeCell ref="A286:K286"/>
    <mergeCell ref="A287:K287"/>
    <mergeCell ref="A289:A291"/>
    <mergeCell ref="B289:B291"/>
    <mergeCell ref="C289:C291"/>
    <mergeCell ref="D289:D291"/>
    <mergeCell ref="E289:E291"/>
    <mergeCell ref="F289:J289"/>
    <mergeCell ref="K289:K291"/>
    <mergeCell ref="F290:I291"/>
    <mergeCell ref="F201:I201"/>
    <mergeCell ref="F193:I194"/>
    <mergeCell ref="J193:J194"/>
    <mergeCell ref="F195:I196"/>
    <mergeCell ref="J195:J196"/>
    <mergeCell ref="F197:I200"/>
    <mergeCell ref="J197:J200"/>
    <mergeCell ref="F176:I176"/>
    <mergeCell ref="F177:I188"/>
    <mergeCell ref="J177:J188"/>
    <mergeCell ref="K178:K191"/>
    <mergeCell ref="J189:J190"/>
    <mergeCell ref="F191:I192"/>
    <mergeCell ref="J191:J192"/>
    <mergeCell ref="A170:K170"/>
    <mergeCell ref="A171:K171"/>
    <mergeCell ref="A173:A175"/>
    <mergeCell ref="B173:B175"/>
    <mergeCell ref="C173:C175"/>
    <mergeCell ref="D173:D175"/>
    <mergeCell ref="E173:E175"/>
    <mergeCell ref="F173:J173"/>
    <mergeCell ref="K173:K175"/>
    <mergeCell ref="F174:I175"/>
    <mergeCell ref="C127:C128"/>
    <mergeCell ref="F127:F128"/>
    <mergeCell ref="I127:I128"/>
    <mergeCell ref="E111:E112"/>
    <mergeCell ref="E116:E117"/>
    <mergeCell ref="F116:F117"/>
    <mergeCell ref="G116:G117"/>
    <mergeCell ref="H116:H117"/>
    <mergeCell ref="I116:I117"/>
    <mergeCell ref="C124:C125"/>
    <mergeCell ref="K118:K120"/>
    <mergeCell ref="K122:K123"/>
    <mergeCell ref="E122:E123"/>
    <mergeCell ref="E118:E120"/>
    <mergeCell ref="E103:E105"/>
    <mergeCell ref="J104:J105"/>
    <mergeCell ref="F103:J103"/>
    <mergeCell ref="F104:I104"/>
    <mergeCell ref="J122:J123"/>
    <mergeCell ref="J124:J125"/>
    <mergeCell ref="C107:C114"/>
    <mergeCell ref="E127:E128"/>
    <mergeCell ref="L118:L120"/>
    <mergeCell ref="L122:L123"/>
    <mergeCell ref="K127:K128"/>
    <mergeCell ref="L127:L128"/>
    <mergeCell ref="J127:J128"/>
    <mergeCell ref="C122:C123"/>
    <mergeCell ref="C116:C120"/>
    <mergeCell ref="A100:L100"/>
    <mergeCell ref="A101:L101"/>
    <mergeCell ref="A103:A105"/>
    <mergeCell ref="B103:B105"/>
    <mergeCell ref="C103:C105"/>
    <mergeCell ref="D103:D105"/>
    <mergeCell ref="K103:K105"/>
    <mergeCell ref="L103:L105"/>
    <mergeCell ref="A74:K74"/>
    <mergeCell ref="A76:A78"/>
    <mergeCell ref="B76:B78"/>
    <mergeCell ref="C76:C78"/>
    <mergeCell ref="D76:D78"/>
    <mergeCell ref="E76:J76"/>
    <mergeCell ref="K76:K78"/>
    <mergeCell ref="I77:J77"/>
    <mergeCell ref="A51:K51"/>
    <mergeCell ref="A53:A55"/>
    <mergeCell ref="B53:B55"/>
    <mergeCell ref="C53:C55"/>
    <mergeCell ref="D53:D55"/>
    <mergeCell ref="A73:K73"/>
    <mergeCell ref="F5:I5"/>
    <mergeCell ref="F6:H6"/>
    <mergeCell ref="E5:E7"/>
    <mergeCell ref="D5:D7"/>
    <mergeCell ref="C5:C7"/>
    <mergeCell ref="L53:L55"/>
    <mergeCell ref="K53:K55"/>
    <mergeCell ref="E53:J53"/>
    <mergeCell ref="E54:I54"/>
    <mergeCell ref="A50:K50"/>
    <mergeCell ref="B5:B7"/>
    <mergeCell ref="A5:A7"/>
    <mergeCell ref="L5:L7"/>
    <mergeCell ref="K6"/>
    <mergeCell ref="J5:J7"/>
    <mergeCell ref="A138:A140"/>
    <mergeCell ref="B138:B140"/>
    <mergeCell ref="C138:C140"/>
    <mergeCell ref="D138:D140"/>
    <mergeCell ref="E138:E140"/>
    <mergeCell ref="L138:L140"/>
    <mergeCell ref="J160:J161"/>
    <mergeCell ref="J162:J165"/>
    <mergeCell ref="K143:K156"/>
    <mergeCell ref="J142:J153"/>
    <mergeCell ref="K138:K140"/>
    <mergeCell ref="F139:I140"/>
    <mergeCell ref="F138:J138"/>
    <mergeCell ref="F142:I153"/>
    <mergeCell ref="F156:I157"/>
    <mergeCell ref="A135:K135"/>
    <mergeCell ref="A136:K136"/>
    <mergeCell ref="F166:I166"/>
    <mergeCell ref="F141:I141"/>
    <mergeCell ref="J154:J155"/>
    <mergeCell ref="J158:J159"/>
    <mergeCell ref="F158:I159"/>
    <mergeCell ref="F160:I161"/>
    <mergeCell ref="F162:I165"/>
    <mergeCell ref="J156:J157"/>
    <mergeCell ref="A207:K207"/>
    <mergeCell ref="A208:K208"/>
    <mergeCell ref="A210:A212"/>
    <mergeCell ref="B210:B212"/>
    <mergeCell ref="C210:C212"/>
    <mergeCell ref="D210:D212"/>
    <mergeCell ref="E210:E212"/>
    <mergeCell ref="F210:J210"/>
    <mergeCell ref="K210:K212"/>
    <mergeCell ref="F211:I212"/>
    <mergeCell ref="J234:J237"/>
    <mergeCell ref="F213:I213"/>
    <mergeCell ref="F214:I225"/>
    <mergeCell ref="J214:J225"/>
    <mergeCell ref="K215:K228"/>
    <mergeCell ref="J226:J227"/>
    <mergeCell ref="F228:I229"/>
    <mergeCell ref="J228:J229"/>
    <mergeCell ref="E251:E253"/>
    <mergeCell ref="F251:J251"/>
    <mergeCell ref="K251:K253"/>
    <mergeCell ref="F252:I253"/>
    <mergeCell ref="F238:I238"/>
    <mergeCell ref="F230:I231"/>
    <mergeCell ref="J230:J231"/>
    <mergeCell ref="F232:I233"/>
    <mergeCell ref="J232:J233"/>
    <mergeCell ref="F234:I237"/>
    <mergeCell ref="B251:B253"/>
    <mergeCell ref="K256:K268"/>
    <mergeCell ref="J267:J268"/>
    <mergeCell ref="F275:I275"/>
    <mergeCell ref="F269:I270"/>
    <mergeCell ref="J269:J270"/>
    <mergeCell ref="F271:I274"/>
    <mergeCell ref="J271:J274"/>
    <mergeCell ref="C251:C253"/>
    <mergeCell ref="D251:D253"/>
    <mergeCell ref="J9:J38"/>
    <mergeCell ref="J39:J42"/>
    <mergeCell ref="A2:J2"/>
    <mergeCell ref="A3:J3"/>
    <mergeCell ref="F254:I254"/>
    <mergeCell ref="F255:I266"/>
    <mergeCell ref="J255:J266"/>
    <mergeCell ref="A248:K248"/>
    <mergeCell ref="A249:K249"/>
    <mergeCell ref="A251:A253"/>
  </mergeCells>
  <printOptions horizontalCentered="1"/>
  <pageMargins left="0.31496062992125984" right="0.31496062992125984" top="0.51181102362204722" bottom="0.31496062992125984" header="0.31496062992125984" footer="0.31496062992125984"/>
  <pageSetup paperSize="256" scale="10" firstPageNumber="4294963191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rab 2012</vt:lpstr>
      <vt:lpstr>BreakDown</vt:lpstr>
      <vt:lpstr>Scudel</vt:lpstr>
      <vt:lpstr>BreakDown!Print_Area</vt:lpstr>
      <vt:lpstr>'rab 2012'!Print_Area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2019-03-21T09:28:56Z</cp:lastPrinted>
  <dcterms:created xsi:type="dcterms:W3CDTF">2012-03-21T04:38:16Z</dcterms:created>
  <dcterms:modified xsi:type="dcterms:W3CDTF">2019-03-21T09:34:10Z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