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-12" windowWidth="10260" windowHeight="8112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5" i="8"/>
  <c r="I17" s="1"/>
  <c r="A16"/>
  <c r="A10"/>
  <c r="A11" s="1"/>
  <c r="N16"/>
  <c r="H16"/>
  <c r="N15"/>
  <c r="M15"/>
  <c r="G11" l="1"/>
  <c r="H11" s="1"/>
  <c r="N11"/>
  <c r="N10"/>
  <c r="H10"/>
  <c r="G14" i="15"/>
  <c r="AN35" i="14"/>
  <c r="AN32"/>
  <c r="AC32"/>
  <c r="AC35" l="1"/>
  <c r="R39" s="1"/>
  <c r="P17" i="8" l="1"/>
  <c r="N12" l="1"/>
  <c r="K12"/>
  <c r="H12"/>
  <c r="I13" s="1"/>
  <c r="I18" s="1"/>
  <c r="N9" l="1"/>
  <c r="M9"/>
  <c r="I19" l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<sst xmlns="http://schemas.openxmlformats.org/spreadsheetml/2006/main" count="77" uniqueCount="57">
  <si>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</si>
  <si>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</si>
  <si>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</si>
  <si>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</si>
  <si>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</si>
  <si>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</si>
  <si>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</si>
  <si>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</si>
  <si>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</si>
  <si>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</si>
  <si>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</si>
  <si>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</si>
  <si>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</si>
  <si>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</si>
  <si>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</si>
  <si>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</si>
  <si>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</si>
  <si>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</si>
  <si>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</si>
  <si>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</si>
  <si>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</si>
  <si>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</si>
  <si>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</si>
  <si>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</si>
  <si>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</si>
  <si>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</si>
  <si>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</si>
  <si>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</si>
  <si>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</si>
  <si>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</si>
  <si>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</si>
  <si>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</si>
  <si>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</si>
  <si>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</si>
  <si>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</si>
  <si>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</si>
  <si>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</si>
  <si>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</si>
  <si>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Rupiah</t>
  </si>
  <si>
    <t>Unit</t>
  </si>
  <si>
    <t>m</t>
  </si>
  <si>
    <t>Kabid. Ops. Pompa</t>
  </si>
  <si>
    <t>Ali Ismail Siregar</t>
  </si>
  <si>
    <t>stok gudang</t>
  </si>
  <si>
    <t>Kabel NYHYY 4 x 1.5 mm Extrana</t>
  </si>
  <si>
    <t>Asesoris pemasangan (mur, baut, ring, Isolasi, kabel power, terminal, sealtape)</t>
  </si>
  <si>
    <t>ls</t>
  </si>
  <si>
    <t>Pemasangan box panel di bak flowmeter, perakitan flowmeter dalam box, pemasangan kabel dari box ke ruang server, instalasi sensor flowmeter pada pipa.</t>
  </si>
  <si>
    <t>Setting dan commisioning flowmeter, reprogramming server</t>
  </si>
  <si>
    <t>Julfan Fadhli Siregar</t>
  </si>
  <si>
    <t>PEMASANGAN FLOWMETER JALUR INLET</t>
  </si>
  <si>
    <t>Ultrasonic Flowmeter KOBOLD</t>
  </si>
  <si>
    <t>Defran Aritonang</t>
  </si>
  <si>
    <t xml:space="preserve"> Plh. Kadiv. Transmisi Distribusi</t>
  </si>
  <si>
    <t>Medan,          Agustus 2024</t>
  </si>
  <si>
    <t>Box Panel 60 x 40 x 30 cm pintu acrylic outdoor pelat 1,5mm</t>
  </si>
  <si>
    <t>LOKASI: BOOSTER PUMP MARELAN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</si>
</sst>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4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1" fontId="21" fillId="0" borderId="11" xfId="28" applyNumberFormat="1" applyFont="1" applyBorder="1" applyAlignment="1">
      <alignment horizontal="center" vertical="top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32271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topLeftCell="A16" zoomScale="83" zoomScaleNormal="83" workbookViewId="0">
      <selection activeCell="H21" sqref="H21:I21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7" t="s">
        <v>16</v>
      </c>
      <c r="C2" s="107"/>
      <c r="D2" s="107"/>
      <c r="E2" s="107"/>
      <c r="F2" s="107"/>
      <c r="G2" s="107"/>
      <c r="H2" s="107"/>
      <c r="I2" s="107"/>
    </row>
    <row r="3" spans="1:14" ht="24.75" customHeight="1">
      <c r="A3" s="3"/>
      <c r="B3" s="108" t="s">
        <v>50</v>
      </c>
      <c r="C3" s="108"/>
      <c r="D3" s="108"/>
      <c r="E3" s="108"/>
      <c r="F3" s="108"/>
      <c r="G3" s="108"/>
      <c r="H3" s="108"/>
      <c r="I3" s="108"/>
    </row>
    <row r="4" spans="1:14" ht="25.8">
      <c r="A4" s="9"/>
      <c r="B4" s="109" t="s">
        <v>56</v>
      </c>
      <c r="C4" s="109"/>
      <c r="D4" s="109"/>
      <c r="E4" s="109"/>
      <c r="F4" s="109"/>
      <c r="G4" s="109"/>
      <c r="H4" s="109"/>
      <c r="I4" s="109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9" t="s">
        <v>0</v>
      </c>
      <c r="B6" s="101" t="s">
        <v>1</v>
      </c>
      <c r="C6" s="102"/>
      <c r="D6" s="99" t="s">
        <v>2</v>
      </c>
      <c r="E6" s="99" t="s">
        <v>3</v>
      </c>
      <c r="F6" s="99" t="s">
        <v>4</v>
      </c>
      <c r="G6" s="4" t="s">
        <v>5</v>
      </c>
      <c r="H6" s="4" t="s">
        <v>6</v>
      </c>
      <c r="I6" s="4" t="s">
        <v>7</v>
      </c>
    </row>
    <row r="7" spans="1:14" ht="15.6">
      <c r="A7" s="100"/>
      <c r="B7" s="103"/>
      <c r="C7" s="104"/>
      <c r="D7" s="100"/>
      <c r="E7" s="100"/>
      <c r="F7" s="100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20.25" customHeight="1">
      <c r="A9" s="63">
        <v>1</v>
      </c>
      <c r="B9" s="97" t="s">
        <v>51</v>
      </c>
      <c r="C9" s="98"/>
      <c r="D9" s="64">
        <v>1</v>
      </c>
      <c r="E9" s="63" t="s">
        <v>39</v>
      </c>
      <c r="F9" s="63" t="s">
        <v>10</v>
      </c>
      <c r="G9" s="65" t="s">
        <v>43</v>
      </c>
      <c r="H9" s="65" t="s">
        <v>43</v>
      </c>
      <c r="I9" s="66"/>
      <c r="M9" s="67">
        <f>280000/6</f>
        <v>46666.666666666664</v>
      </c>
      <c r="N9" s="67">
        <f>12*220</f>
        <v>2640</v>
      </c>
    </row>
    <row r="10" spans="1:14" s="67" customFormat="1" ht="35.4" customHeight="1">
      <c r="A10" s="63">
        <f>+A9+1</f>
        <v>2</v>
      </c>
      <c r="B10" s="112" t="s">
        <v>55</v>
      </c>
      <c r="C10" s="113"/>
      <c r="D10" s="64">
        <v>1</v>
      </c>
      <c r="E10" s="63" t="s">
        <v>31</v>
      </c>
      <c r="F10" s="63" t="s">
        <v>10</v>
      </c>
      <c r="G10" s="65">
        <v>1800000</v>
      </c>
      <c r="H10" s="65">
        <f>G10*D10</f>
        <v>1800000</v>
      </c>
      <c r="I10" s="66"/>
      <c r="N10" s="89" t="e">
        <f>12/#REF!</f>
        <v>#REF!</v>
      </c>
    </row>
    <row r="11" spans="1:14" s="67" customFormat="1" ht="18" customHeight="1">
      <c r="A11" s="63">
        <f t="shared" ref="A11" si="0">+A10+1</f>
        <v>3</v>
      </c>
      <c r="B11" s="105" t="s">
        <v>44</v>
      </c>
      <c r="C11" s="106"/>
      <c r="D11" s="96">
        <v>50</v>
      </c>
      <c r="E11" s="63" t="s">
        <v>40</v>
      </c>
      <c r="F11" s="63" t="s">
        <v>10</v>
      </c>
      <c r="G11" s="65">
        <f>1300000/50</f>
        <v>26000</v>
      </c>
      <c r="H11" s="65">
        <f>G11*D11</f>
        <v>1300000</v>
      </c>
      <c r="I11" s="66"/>
      <c r="N11" s="89" t="e">
        <f>12/#REF!</f>
        <v>#REF!</v>
      </c>
    </row>
    <row r="12" spans="1:14" s="67" customFormat="1" ht="34.5" customHeight="1">
      <c r="A12" s="63">
        <v>4</v>
      </c>
      <c r="B12" s="97" t="s">
        <v>45</v>
      </c>
      <c r="C12" s="98"/>
      <c r="D12" s="64">
        <v>1</v>
      </c>
      <c r="E12" s="63" t="s">
        <v>46</v>
      </c>
      <c r="F12" s="63" t="s">
        <v>10</v>
      </c>
      <c r="G12" s="65">
        <v>200000</v>
      </c>
      <c r="H12" s="65">
        <f>+G12*D12</f>
        <v>200000</v>
      </c>
      <c r="I12" s="66"/>
      <c r="K12" s="67">
        <f>24*3*2</f>
        <v>144</v>
      </c>
      <c r="N12" s="67">
        <f>12*220/(220+100+1000)</f>
        <v>2</v>
      </c>
    </row>
    <row r="13" spans="1:14" s="67" customFormat="1" ht="18" customHeight="1">
      <c r="A13" s="63"/>
      <c r="B13" s="94"/>
      <c r="C13" s="95"/>
      <c r="D13" s="64"/>
      <c r="E13" s="63"/>
      <c r="F13" s="63"/>
      <c r="G13" s="65"/>
      <c r="H13" s="65"/>
      <c r="I13" s="75">
        <f>SUM(H10:H12)</f>
        <v>3300000</v>
      </c>
    </row>
    <row r="14" spans="1:14" ht="15.6">
      <c r="A14" s="4" t="s">
        <v>9</v>
      </c>
      <c r="B14" s="12" t="s">
        <v>17</v>
      </c>
      <c r="C14" s="11"/>
      <c r="D14" s="10"/>
      <c r="E14" s="6"/>
      <c r="F14" s="6"/>
      <c r="G14" s="6"/>
      <c r="H14" s="7"/>
      <c r="I14" s="8"/>
    </row>
    <row r="15" spans="1:14" s="67" customFormat="1" ht="64.5" customHeight="1">
      <c r="A15" s="63">
        <v>1</v>
      </c>
      <c r="B15" s="97" t="s">
        <v>47</v>
      </c>
      <c r="C15" s="98"/>
      <c r="D15" s="64">
        <v>1</v>
      </c>
      <c r="E15" s="63" t="s">
        <v>46</v>
      </c>
      <c r="F15" s="63" t="s">
        <v>10</v>
      </c>
      <c r="G15" s="65">
        <v>1000000</v>
      </c>
      <c r="H15" s="65">
        <f>+G15</f>
        <v>1000000</v>
      </c>
      <c r="I15" s="66"/>
      <c r="M15" s="67">
        <f>280000/6</f>
        <v>46666.666666666664</v>
      </c>
      <c r="N15" s="67">
        <f>12*220</f>
        <v>2640</v>
      </c>
    </row>
    <row r="16" spans="1:14" s="67" customFormat="1" ht="32.25" customHeight="1">
      <c r="A16" s="63">
        <f>+A15+1</f>
        <v>2</v>
      </c>
      <c r="B16" s="97" t="s">
        <v>48</v>
      </c>
      <c r="C16" s="98"/>
      <c r="D16" s="64">
        <v>1</v>
      </c>
      <c r="E16" s="63" t="s">
        <v>46</v>
      </c>
      <c r="F16" s="63" t="s">
        <v>10</v>
      </c>
      <c r="G16" s="65">
        <v>1500000</v>
      </c>
      <c r="H16" s="65">
        <f>G16*D16</f>
        <v>1500000</v>
      </c>
      <c r="I16" s="66"/>
      <c r="N16" s="89" t="e">
        <f>12/#REF!</f>
        <v>#REF!</v>
      </c>
    </row>
    <row r="17" spans="1:24" ht="15.6">
      <c r="A17" s="71"/>
      <c r="B17" s="69"/>
      <c r="C17" s="70"/>
      <c r="D17" s="72"/>
      <c r="E17" s="68"/>
      <c r="F17" s="68"/>
      <c r="G17" s="73"/>
      <c r="H17" s="74"/>
      <c r="I17" s="75">
        <f>SUM(H15:H16)</f>
        <v>2500000</v>
      </c>
      <c r="N17" s="90">
        <f>I19</f>
        <v>5800000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6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SUM(I13:I17)</f>
        <v>5800000</v>
      </c>
      <c r="N18" s="92" t="s">
        <v>38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0</v>
      </c>
      <c r="U18" s="93">
        <f>MOD(N17,U17)</f>
        <v>800000</v>
      </c>
      <c r="V18" s="93">
        <f>MOD(N17,V17)</f>
        <v>5800000</v>
      </c>
      <c r="W18" s="93">
        <f>MOD(N17,W17)</f>
        <v>5800000</v>
      </c>
      <c r="X18" s="93">
        <f>MOD(N17,X17)</f>
        <v>5800000</v>
      </c>
    </row>
    <row r="19" spans="1:24" ht="15.6">
      <c r="A19" s="82"/>
      <c r="B19" s="83" t="str">
        <f>N25</f>
        <v>Lima Juta Delapan Ratus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5800000</v>
      </c>
      <c r="K19" s="1">
        <f>25000000-I19</f>
        <v>19200000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0</v>
      </c>
      <c r="U19" s="91">
        <f t="shared" si="2"/>
        <v>800000</v>
      </c>
      <c r="V19" s="91">
        <f>+V18-U18</f>
        <v>5000000</v>
      </c>
      <c r="W19" s="91">
        <f>+W18-V18</f>
        <v>0</v>
      </c>
      <c r="X19" s="91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0</v>
      </c>
      <c r="U20" s="91">
        <f t="shared" si="3"/>
        <v>8</v>
      </c>
      <c r="V20" s="91">
        <f>+V19*10/V17</f>
        <v>5</v>
      </c>
      <c r="W20" s="91">
        <f>+W19*10/W17</f>
        <v>0</v>
      </c>
      <c r="X20" s="91">
        <f>+X19*10/X17</f>
        <v>0</v>
      </c>
    </row>
    <row r="21" spans="1:24" ht="15.6">
      <c r="A21" s="2"/>
      <c r="B21" s="2"/>
      <c r="C21" s="2"/>
      <c r="D21" s="17"/>
      <c r="E21" s="2"/>
      <c r="F21" s="2"/>
      <c r="G21" s="2"/>
      <c r="H21" s="110" t="s">
        <v>54</v>
      </c>
      <c r="I21" s="110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/>
      </c>
      <c r="U21" s="91" t="str">
        <f>IF(U20&gt;0,CHOOSE(U20,"se","dua","tiga","empat","lima","enam","tujuh","delapan","sembilan"),"")</f>
        <v>delapan</v>
      </c>
      <c r="V21" s="91" t="str">
        <f>IF(AND(V20&gt;0,W20&lt;&gt;1),CHOOSE(V20,"satu","dua","tiga","empat","lima","enam","tujuh","delapan","sembilan"),"")</f>
        <v>lima</v>
      </c>
      <c r="W21" s="91" t="str">
        <f>IF(W20&gt;0,CHOOSE(W20,CHOOSE(V20+1,"","se","dua","tiga","empat","lima","enam","tujuh","delapan","sembilan"),"dua","tiga","empat","lima","enam","tujuh","delapan","sembilan"),"")</f>
        <v/>
      </c>
      <c r="X21" s="91" t="str">
        <f>IF(X20&gt;0,CHOOSE(X20,"se","dua","tiga","empat","lima","enam","tujuh","delapan","sembilan"),"")</f>
        <v/>
      </c>
    </row>
    <row r="22" spans="1:24" ht="15.6">
      <c r="A22" s="110" t="s">
        <v>13</v>
      </c>
      <c r="B22" s="110"/>
      <c r="C22" s="110"/>
      <c r="D22" s="110" t="s">
        <v>14</v>
      </c>
      <c r="E22" s="110"/>
      <c r="F22" s="110"/>
      <c r="G22" s="2"/>
      <c r="H22" s="110" t="s">
        <v>15</v>
      </c>
      <c r="I22" s="110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/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/>
      </c>
      <c r="X22" s="91" t="str">
        <f>IF(X20&gt;0," ratus ","")</f>
        <v/>
      </c>
    </row>
    <row r="23" spans="1:24" ht="15.6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CONCATENATE(P21,P12)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/>
      </c>
      <c r="U23" s="91" t="str">
        <f t="shared" si="4"/>
        <v xml:space="preserve">delapan ratus </v>
      </c>
      <c r="V23" s="91" t="str">
        <f t="shared" si="4"/>
        <v xml:space="preserve">lima juta </v>
      </c>
      <c r="W23" s="91" t="str">
        <f t="shared" si="4"/>
        <v/>
      </c>
      <c r="X23" s="91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Lima Juta Delapan Ratus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6">
      <c r="A26" s="111" t="s">
        <v>42</v>
      </c>
      <c r="B26" s="111"/>
      <c r="C26" s="111"/>
      <c r="D26" s="111" t="s">
        <v>52</v>
      </c>
      <c r="E26" s="111"/>
      <c r="F26" s="111"/>
      <c r="G26" s="2"/>
      <c r="H26" s="111" t="s">
        <v>49</v>
      </c>
      <c r="I26" s="111"/>
    </row>
    <row r="27" spans="1:24" ht="15.6">
      <c r="A27" s="110" t="s">
        <v>19</v>
      </c>
      <c r="B27" s="110"/>
      <c r="C27" s="110"/>
      <c r="D27" s="110" t="s">
        <v>53</v>
      </c>
      <c r="E27" s="110"/>
      <c r="F27" s="110"/>
      <c r="G27" s="2"/>
      <c r="H27" s="110" t="s">
        <v>41</v>
      </c>
      <c r="I27" s="110"/>
    </row>
  </sheetData>
  <mergeCells count="24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E6:E7"/>
    <mergeCell ref="F6:F7"/>
    <mergeCell ref="B2:I2"/>
    <mergeCell ref="B3:I3"/>
    <mergeCell ref="B4:I4"/>
    <mergeCell ref="B15:C15"/>
    <mergeCell ref="B16:C16"/>
    <mergeCell ref="A6:A7"/>
    <mergeCell ref="B6:C7"/>
    <mergeCell ref="D6:D7"/>
    <mergeCell ref="B9:C9"/>
    <mergeCell ref="B12:C12"/>
    <mergeCell ref="B10:C10"/>
    <mergeCell ref="B11:C11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2023-05-15T06:19:48Z</cp:lastPrinted>
  <dcterms:created xsi:type="dcterms:W3CDTF">2012-03-21T04:38:16Z</dcterms:created>
  <dcterms:modified xsi:type="dcterms:W3CDTF">2024-08-28T02:57:14Z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