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B22" i="8"/>
  <c r="N14"/>
  <c r="P15" s="1"/>
  <c r="P16" s="1"/>
  <c r="P17" s="1"/>
  <c r="Q14"/>
  <c r="R14" s="1"/>
  <c r="S14" s="1"/>
  <c r="P14"/>
  <c r="S15" l="1"/>
  <c r="S16" s="1"/>
  <c r="S17" s="1"/>
  <c r="T14"/>
  <c r="R15"/>
  <c r="R16" s="1"/>
  <c r="R17" s="1"/>
  <c r="Q15"/>
  <c r="Q16" s="1"/>
  <c r="Q17" s="1"/>
  <c r="R19" l="1"/>
  <c r="R18"/>
  <c r="Q19"/>
  <c r="Q18"/>
  <c r="P18"/>
  <c r="P20" s="1"/>
  <c r="T15"/>
  <c r="T16" s="1"/>
  <c r="T17" s="1"/>
  <c r="S18" s="1"/>
  <c r="U14"/>
  <c r="Q20" l="1"/>
  <c r="R20"/>
  <c r="V14"/>
  <c r="U15"/>
  <c r="U16" s="1"/>
  <c r="U17" s="1"/>
  <c r="T19"/>
  <c r="T18"/>
  <c r="U18" l="1"/>
  <c r="U20" s="1"/>
  <c r="U19"/>
  <c r="S19"/>
  <c r="S20" s="1"/>
  <c r="W14"/>
  <c r="V15"/>
  <c r="V16" s="1"/>
  <c r="V17" s="1"/>
  <c r="T20"/>
  <c r="V18" l="1"/>
  <c r="W15"/>
  <c r="W16" s="1"/>
  <c r="W17" s="1"/>
  <c r="X14"/>
  <c r="X15" s="1"/>
  <c r="W18" l="1"/>
  <c r="W19"/>
  <c r="X16"/>
  <c r="X17" s="1"/>
  <c r="X19" l="1"/>
  <c r="X18"/>
  <c r="V19"/>
  <c r="V20" s="1"/>
  <c r="W20"/>
  <c r="X20" l="1"/>
  <c r="N22" s="1"/>
  <c r="A17" l="1"/>
  <c r="H16"/>
  <c r="H9"/>
  <c r="D12" l="1"/>
  <c r="H12" s="1"/>
  <c r="D11"/>
  <c r="H11" s="1"/>
  <c r="K12"/>
  <c r="K11"/>
  <c r="A10"/>
  <c r="A11" s="1"/>
  <c r="A12" s="1"/>
  <c r="A13" s="1"/>
  <c r="K10"/>
  <c r="H10"/>
  <c r="H17"/>
  <c r="I18" l="1"/>
  <c r="K15"/>
  <c r="K13"/>
  <c r="H13"/>
  <c r="M9"/>
  <c r="I14" l="1"/>
  <c r="I19" s="1"/>
  <c r="I21" s="1"/>
  <c r="I22" s="1"/>
  <c r="Z16" l="1"/>
</calcChain>
</file>

<file path=xl/sharedStrings.xml><?xml version="1.0" encoding="utf-8"?>
<sst xmlns="http://schemas.openxmlformats.org/spreadsheetml/2006/main" count="55" uniqueCount="45">
  <si>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</si>
  <si>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</si>
  <si>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</si>
  <si>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</si>
  <si>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</si>
  <si>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</si>
  <si>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</si>
  <si>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</si>
  <si>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</si>
  <si>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</si>
  <si>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</si>
  <si>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</si>
  <si>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</si>
  <si>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</si>
  <si>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</si>
  <si>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</si>
  <si>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</si>
  <si>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</si>
  <si>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</si>
  <si>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</si>
  <si>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</si>
  <si>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</si>
  <si>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</si>
  <si>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</si>
  <si>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</si>
  <si>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</si>
  <si>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</si>
  <si>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</si>
  <si>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roll</t>
  </si>
  <si>
    <t>Rupiah</t>
  </si>
  <si>
    <t>Disetujui oleh :</t>
  </si>
  <si>
    <t>Ir. Gunung Iskandar Nasution</t>
  </si>
  <si>
    <t>LOKASI: BOOSTER PUMP CEMARA</t>
  </si>
  <si>
    <t>Omega Insertion Flow Sensor</t>
  </si>
  <si>
    <t>-</t>
  </si>
  <si>
    <t>stok gudang</t>
  </si>
  <si>
    <t>Kabel NYYHY Eterna 4 x 1.5 mm (1 roll = 100m)</t>
  </si>
  <si>
    <t>Junction Box Legrand 215 x 215 x 80</t>
  </si>
  <si>
    <t>3M Scotchcast 92-A2</t>
  </si>
  <si>
    <t>pcs</t>
  </si>
  <si>
    <t>Asesoris pemasangan (kabel ties, isolasi, sealtape, fisher, paku klem kabel)</t>
  </si>
  <si>
    <t>Pemasangan kabel, termasuk penanaman/galian dari lokasi flowmeter ke junction box pada bangunan booster</t>
  </si>
  <si>
    <t>Pemasangan Insertion Flow Sensor pada pipa, setting dan kalibrasi</t>
  </si>
  <si>
    <t>Medan,     November 2020</t>
  </si>
  <si>
    <t>PEMASANGAN INSERTION FLOWMETER PADA JALUR MARTUBUNG DAN PANCING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</si>
</sst>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8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b/>
      <sz val="1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43" fontId="2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4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4" fillId="0" borderId="0"/>
    <xf numFmtId="41" fontId="2" fillId="0" borderId="0" applyFont="0" applyFill="0" applyBorder="0" applyAlignment="0" applyProtection="0"/>
    <xf numFmtId="41" fontId="36" fillId="0" borderId="0" applyFont="0" applyFill="0" applyBorder="0" applyAlignment="0" applyProtection="0"/>
  </cellStyleXfs>
  <cellXfs count="102">
    <xf numFmtId="0" fontId="0" fillId="0" borderId="0" xfId="0"/>
    <xf numFmtId="43" fontId="19" fillId="0" borderId="0" xfId="28" applyFont="1"/>
    <xf numFmtId="0" fontId="22" fillId="0" borderId="0" xfId="0" applyFont="1" applyBorder="1"/>
    <xf numFmtId="43" fontId="20" fillId="0" borderId="0" xfId="0" applyNumberFormat="1" applyFont="1" applyBorder="1"/>
    <xf numFmtId="0" fontId="22" fillId="0" borderId="0" xfId="0" applyFont="1"/>
    <xf numFmtId="0" fontId="26" fillId="0" borderId="0" xfId="0" applyFont="1" applyAlignme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43" fontId="20" fillId="0" borderId="13" xfId="0" applyNumberFormat="1" applyFont="1" applyBorder="1"/>
    <xf numFmtId="43" fontId="22" fillId="0" borderId="13" xfId="0" applyNumberFormat="1" applyFont="1" applyBorder="1"/>
    <xf numFmtId="0" fontId="22" fillId="0" borderId="0" xfId="0" applyFont="1" applyBorder="1" applyAlignment="1">
      <alignment horizontal="center"/>
    </xf>
    <xf numFmtId="0" fontId="23" fillId="0" borderId="0" xfId="0" applyFont="1" applyAlignment="1"/>
    <xf numFmtId="43" fontId="22" fillId="0" borderId="13" xfId="28" applyFont="1" applyBorder="1" applyAlignment="1">
      <alignment horizontal="center"/>
    </xf>
    <xf numFmtId="0" fontId="21" fillId="0" borderId="15" xfId="0" applyFont="1" applyBorder="1"/>
    <xf numFmtId="0" fontId="21" fillId="0" borderId="14" xfId="0" applyFont="1" applyBorder="1"/>
    <xf numFmtId="43" fontId="19" fillId="0" borderId="0" xfId="28" applyFont="1" applyAlignment="1">
      <alignment horizontal="center"/>
    </xf>
    <xf numFmtId="0" fontId="28" fillId="0" borderId="16" xfId="0" applyFont="1" applyBorder="1"/>
    <xf numFmtId="0" fontId="28" fillId="0" borderId="20" xfId="0" applyFont="1" applyBorder="1"/>
    <xf numFmtId="0" fontId="31" fillId="0" borderId="15" xfId="0" applyFont="1" applyBorder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43"/>
    <xf numFmtId="0" fontId="28" fillId="0" borderId="11" xfId="0" applyFont="1" applyBorder="1" applyAlignment="1">
      <alignment horizontal="center" vertical="top"/>
    </xf>
    <xf numFmtId="165" fontId="28" fillId="0" borderId="11" xfId="28" applyNumberFormat="1" applyFont="1" applyBorder="1" applyAlignment="1">
      <alignment horizontal="center" vertical="top"/>
    </xf>
    <xf numFmtId="164" fontId="28" fillId="0" borderId="11" xfId="28" applyNumberFormat="1" applyFont="1" applyBorder="1" applyAlignment="1">
      <alignment horizontal="center" vertical="top"/>
    </xf>
    <xf numFmtId="43" fontId="28" fillId="0" borderId="11" xfId="0" applyNumberFormat="1" applyFont="1" applyBorder="1" applyAlignment="1">
      <alignment vertical="top"/>
    </xf>
    <xf numFmtId="43" fontId="32" fillId="0" borderId="0" xfId="28" applyFont="1" applyAlignment="1">
      <alignment vertical="top"/>
    </xf>
    <xf numFmtId="0" fontId="28" fillId="0" borderId="11" xfId="0" applyFont="1" applyBorder="1" applyAlignment="1">
      <alignment horizontal="center"/>
    </xf>
    <xf numFmtId="0" fontId="28" fillId="0" borderId="19" xfId="0" applyFont="1" applyBorder="1"/>
    <xf numFmtId="165" fontId="28" fillId="0" borderId="11" xfId="28" applyNumberFormat="1" applyFont="1" applyBorder="1" applyAlignment="1">
      <alignment horizontal="center"/>
    </xf>
    <xf numFmtId="164" fontId="28" fillId="0" borderId="11" xfId="28" applyNumberFormat="1" applyFont="1" applyBorder="1" applyAlignment="1">
      <alignment horizontal="center"/>
    </xf>
    <xf numFmtId="43" fontId="28" fillId="0" borderId="11" xfId="0" applyNumberFormat="1" applyFont="1" applyBorder="1" applyAlignment="1"/>
    <xf numFmtId="43" fontId="32" fillId="0" borderId="0" xfId="28" applyFont="1"/>
    <xf numFmtId="0" fontId="28" fillId="0" borderId="10" xfId="0" applyFont="1" applyBorder="1" applyAlignment="1"/>
    <xf numFmtId="43" fontId="28" fillId="0" borderId="11" xfId="28" applyFont="1" applyBorder="1" applyAlignment="1">
      <alignment horizontal="center"/>
    </xf>
    <xf numFmtId="43" fontId="28" fillId="0" borderId="11" xfId="28" applyNumberFormat="1" applyFont="1" applyBorder="1"/>
    <xf numFmtId="43" fontId="28" fillId="0" borderId="10" xfId="28" applyNumberFormat="1" applyFont="1" applyBorder="1"/>
    <xf numFmtId="43" fontId="30" fillId="0" borderId="10" xfId="28" applyNumberFormat="1" applyFont="1" applyBorder="1"/>
    <xf numFmtId="0" fontId="30" fillId="0" borderId="11" xfId="0" applyFont="1" applyBorder="1" applyAlignment="1">
      <alignment horizontal="center"/>
    </xf>
    <xf numFmtId="0" fontId="31" fillId="0" borderId="14" xfId="0" applyFont="1" applyBorder="1"/>
    <xf numFmtId="43" fontId="28" fillId="0" borderId="13" xfId="28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43" fontId="28" fillId="0" borderId="13" xfId="28" applyNumberFormat="1" applyFont="1" applyBorder="1"/>
    <xf numFmtId="43" fontId="30" fillId="0" borderId="11" xfId="28" applyNumberFormat="1" applyFont="1" applyBorder="1"/>
    <xf numFmtId="0" fontId="28" fillId="0" borderId="11" xfId="0" applyFont="1" applyBorder="1" applyAlignment="1">
      <alignment horizontal="right"/>
    </xf>
    <xf numFmtId="164" fontId="28" fillId="0" borderId="11" xfId="28" applyNumberFormat="1" applyFont="1" applyBorder="1" applyAlignment="1">
      <alignment horizontal="right"/>
    </xf>
    <xf numFmtId="43" fontId="28" fillId="0" borderId="11" xfId="0" applyNumberFormat="1" applyFont="1" applyBorder="1"/>
    <xf numFmtId="43" fontId="30" fillId="0" borderId="10" xfId="0" applyNumberFormat="1" applyFont="1" applyBorder="1"/>
    <xf numFmtId="0" fontId="28" fillId="0" borderId="14" xfId="0" applyFont="1" applyBorder="1" applyAlignment="1">
      <alignment horizontal="right"/>
    </xf>
    <xf numFmtId="0" fontId="28" fillId="0" borderId="12" xfId="0" applyFont="1" applyBorder="1"/>
    <xf numFmtId="164" fontId="28" fillId="0" borderId="12" xfId="28" applyNumberFormat="1" applyFont="1" applyBorder="1" applyAlignment="1">
      <alignment horizontal="center"/>
    </xf>
    <xf numFmtId="43" fontId="28" fillId="0" borderId="12" xfId="28" applyFont="1" applyBorder="1" applyAlignment="1">
      <alignment horizontal="left"/>
    </xf>
    <xf numFmtId="43" fontId="28" fillId="0" borderId="12" xfId="28" applyFont="1" applyBorder="1" applyAlignment="1">
      <alignment horizontal="right"/>
    </xf>
    <xf numFmtId="164" fontId="30" fillId="0" borderId="13" xfId="28" applyNumberFormat="1" applyFont="1" applyBorder="1" applyAlignment="1">
      <alignment horizontal="right"/>
    </xf>
    <xf numFmtId="43" fontId="30" fillId="0" borderId="11" xfId="0" applyNumberFormat="1" applyFont="1" applyBorder="1"/>
    <xf numFmtId="0" fontId="28" fillId="0" borderId="17" xfId="0" applyFont="1" applyBorder="1" applyAlignment="1"/>
    <xf numFmtId="43" fontId="28" fillId="0" borderId="17" xfId="28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43" fontId="28" fillId="0" borderId="17" xfId="28" applyFont="1" applyBorder="1" applyAlignment="1">
      <alignment horizontal="right"/>
    </xf>
    <xf numFmtId="43" fontId="29" fillId="0" borderId="10" xfId="0" applyNumberFormat="1" applyFont="1" applyBorder="1"/>
    <xf numFmtId="43" fontId="30" fillId="0" borderId="10" xfId="28" applyFont="1" applyBorder="1"/>
    <xf numFmtId="43" fontId="33" fillId="0" borderId="14" xfId="28" applyFont="1" applyBorder="1" applyAlignment="1">
      <alignment vertical="center"/>
    </xf>
    <xf numFmtId="43" fontId="33" fillId="0" borderId="12" xfId="28" applyFont="1" applyBorder="1" applyAlignment="1">
      <alignment vertical="center"/>
    </xf>
    <xf numFmtId="43" fontId="33" fillId="0" borderId="12" xfId="28" applyFont="1" applyBorder="1" applyAlignment="1">
      <alignment horizontal="center" vertical="center"/>
    </xf>
    <xf numFmtId="43" fontId="33" fillId="0" borderId="15" xfId="28" applyFont="1" applyBorder="1" applyAlignment="1">
      <alignment vertical="center"/>
    </xf>
    <xf numFmtId="0" fontId="30" fillId="0" borderId="13" xfId="0" applyFont="1" applyBorder="1"/>
    <xf numFmtId="43" fontId="30" fillId="0" borderId="13" xfId="0" applyNumberFormat="1" applyFont="1" applyBorder="1"/>
    <xf numFmtId="43" fontId="33" fillId="0" borderId="16" xfId="28" applyFont="1" applyBorder="1" applyAlignment="1">
      <alignment vertical="center"/>
    </xf>
    <xf numFmtId="43" fontId="34" fillId="0" borderId="17" xfId="28" applyFont="1" applyBorder="1" applyAlignment="1">
      <alignment horizontal="left" vertical="center"/>
    </xf>
    <xf numFmtId="43" fontId="34" fillId="0" borderId="17" xfId="28" applyFont="1" applyBorder="1" applyAlignment="1">
      <alignment horizontal="center" vertical="center"/>
    </xf>
    <xf numFmtId="43" fontId="33" fillId="0" borderId="17" xfId="28" applyFont="1" applyBorder="1" applyAlignment="1">
      <alignment horizontal="center" vertical="center"/>
    </xf>
    <xf numFmtId="43" fontId="33" fillId="0" borderId="17" xfId="28" applyFont="1" applyBorder="1" applyAlignment="1">
      <alignment vertical="center"/>
    </xf>
    <xf numFmtId="43" fontId="33" fillId="0" borderId="18" xfId="28" applyFont="1" applyBorder="1" applyAlignment="1">
      <alignment vertical="center"/>
    </xf>
    <xf numFmtId="0" fontId="30" fillId="0" borderId="10" xfId="0" applyFont="1" applyBorder="1"/>
    <xf numFmtId="0" fontId="28" fillId="0" borderId="16" xfId="0" applyFont="1" applyBorder="1" applyAlignment="1">
      <alignment vertical="top" wrapText="1"/>
    </xf>
    <xf numFmtId="0" fontId="28" fillId="0" borderId="18" xfId="0" applyFont="1" applyBorder="1" applyAlignment="1">
      <alignment vertical="top" wrapText="1"/>
    </xf>
    <xf numFmtId="41" fontId="35" fillId="24" borderId="0" xfId="44" applyFont="1" applyFill="1"/>
    <xf numFmtId="0" fontId="35" fillId="24" borderId="0" xfId="43" applyFont="1" applyFill="1"/>
    <xf numFmtId="41" fontId="19" fillId="0" borderId="0" xfId="45" applyFont="1"/>
    <xf numFmtId="41" fontId="32" fillId="0" borderId="0" xfId="45" applyFont="1" applyAlignment="1">
      <alignment vertical="top"/>
    </xf>
    <xf numFmtId="41" fontId="32" fillId="0" borderId="0" xfId="45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8" fillId="0" borderId="19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1" xfId="0" quotePrefix="1" applyFont="1" applyBorder="1" applyAlignment="1">
      <alignment horizontal="center" vertical="top"/>
    </xf>
    <xf numFmtId="164" fontId="28" fillId="0" borderId="11" xfId="28" applyNumberFormat="1" applyFont="1" applyBorder="1" applyAlignment="1">
      <alignment horizontal="right" vertical="top"/>
    </xf>
    <xf numFmtId="0" fontId="1" fillId="24" borderId="0" xfId="43" applyFont="1" applyFill="1"/>
    <xf numFmtId="41" fontId="1" fillId="24" borderId="0" xfId="45" applyFont="1" applyFill="1"/>
    <xf numFmtId="41" fontId="1" fillId="24" borderId="0" xfId="43" applyNumberFormat="1" applyFont="1" applyFill="1"/>
    <xf numFmtId="0" fontId="37" fillId="0" borderId="0" xfId="0" applyFont="1" applyAlignment="1">
      <alignment horizontal="center" vertic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zoomScale="70" zoomScaleNormal="70" workbookViewId="0">
      <selection activeCell="K29" sqref="K29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79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1" t="s">
        <v>20</v>
      </c>
      <c r="C2" s="91"/>
      <c r="D2" s="91"/>
      <c r="E2" s="91"/>
      <c r="F2" s="91"/>
      <c r="G2" s="91"/>
      <c r="H2" s="91"/>
      <c r="I2" s="91"/>
    </row>
    <row r="3" spans="1:26" ht="24.75" customHeight="1">
      <c r="A3" s="5"/>
      <c r="B3" s="101" t="s">
        <v>44</v>
      </c>
      <c r="C3" s="101"/>
      <c r="D3" s="101"/>
      <c r="E3" s="101"/>
      <c r="F3" s="101"/>
      <c r="G3" s="101"/>
      <c r="H3" s="101"/>
      <c r="I3" s="101"/>
    </row>
    <row r="4" spans="1:26" ht="26.25">
      <c r="A4" s="12"/>
      <c r="B4" s="92" t="s">
        <v>32</v>
      </c>
      <c r="C4" s="92"/>
      <c r="D4" s="92"/>
      <c r="E4" s="92"/>
      <c r="F4" s="92"/>
      <c r="G4" s="92"/>
      <c r="H4" s="92"/>
      <c r="I4" s="92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4" t="s">
        <v>0</v>
      </c>
      <c r="B6" s="86" t="s">
        <v>1</v>
      </c>
      <c r="C6" s="87"/>
      <c r="D6" s="84" t="s">
        <v>2</v>
      </c>
      <c r="E6" s="84" t="s">
        <v>3</v>
      </c>
      <c r="F6" s="84" t="s">
        <v>4</v>
      </c>
      <c r="G6" s="6" t="s">
        <v>5</v>
      </c>
      <c r="H6" s="6" t="s">
        <v>6</v>
      </c>
      <c r="I6" s="6" t="s">
        <v>7</v>
      </c>
    </row>
    <row r="7" spans="1:26" ht="15.75">
      <c r="A7" s="85"/>
      <c r="B7" s="88"/>
      <c r="C7" s="89"/>
      <c r="D7" s="85"/>
      <c r="E7" s="85"/>
      <c r="F7" s="85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27" customFormat="1" ht="18.75" customHeight="1">
      <c r="A9" s="23">
        <v>1</v>
      </c>
      <c r="B9" s="93" t="s">
        <v>33</v>
      </c>
      <c r="C9" s="90"/>
      <c r="D9" s="24">
        <v>2</v>
      </c>
      <c r="E9" s="23" t="s">
        <v>21</v>
      </c>
      <c r="F9" s="96" t="s">
        <v>34</v>
      </c>
      <c r="G9" s="25" t="s">
        <v>35</v>
      </c>
      <c r="H9" s="25" t="str">
        <f>+G9</f>
        <v>stok gudang</v>
      </c>
      <c r="I9" s="26"/>
      <c r="M9" s="27">
        <f>280000/6</f>
        <v>46666.666666666664</v>
      </c>
      <c r="V9" s="80"/>
    </row>
    <row r="10" spans="1:26" s="33" customFormat="1" ht="15.75">
      <c r="A10" s="23">
        <f>+A9+1</f>
        <v>2</v>
      </c>
      <c r="B10" s="29" t="s">
        <v>36</v>
      </c>
      <c r="C10" s="18"/>
      <c r="D10" s="30">
        <v>1</v>
      </c>
      <c r="E10" s="28" t="s">
        <v>28</v>
      </c>
      <c r="F10" s="28" t="s">
        <v>10</v>
      </c>
      <c r="G10" s="31">
        <v>1600000</v>
      </c>
      <c r="H10" s="31">
        <f t="shared" ref="H10:H12" si="0">+G10*D10</f>
        <v>1600000</v>
      </c>
      <c r="I10" s="32"/>
      <c r="K10" s="33">
        <f>24*3*2</f>
        <v>144</v>
      </c>
      <c r="V10" s="81"/>
    </row>
    <row r="11" spans="1:26" s="33" customFormat="1" ht="15.75">
      <c r="A11" s="23">
        <f t="shared" ref="A11:A13" si="1">+A10+1</f>
        <v>3</v>
      </c>
      <c r="B11" s="29" t="s">
        <v>37</v>
      </c>
      <c r="C11" s="18"/>
      <c r="D11" s="30">
        <f>+D9</f>
        <v>2</v>
      </c>
      <c r="E11" s="28" t="s">
        <v>21</v>
      </c>
      <c r="F11" s="28" t="s">
        <v>10</v>
      </c>
      <c r="G11" s="31">
        <v>200000</v>
      </c>
      <c r="H11" s="31">
        <f t="shared" si="0"/>
        <v>400000</v>
      </c>
      <c r="I11" s="32"/>
      <c r="K11" s="33">
        <f t="shared" ref="K11:K12" si="2">24*3*2</f>
        <v>144</v>
      </c>
      <c r="V11" s="81"/>
    </row>
    <row r="12" spans="1:26" s="33" customFormat="1" ht="15.75">
      <c r="A12" s="23">
        <f t="shared" si="1"/>
        <v>4</v>
      </c>
      <c r="B12" s="29" t="s">
        <v>38</v>
      </c>
      <c r="C12" s="18"/>
      <c r="D12" s="30">
        <f>+D9</f>
        <v>2</v>
      </c>
      <c r="E12" s="28" t="s">
        <v>39</v>
      </c>
      <c r="F12" s="28" t="s">
        <v>10</v>
      </c>
      <c r="G12" s="31">
        <v>600000</v>
      </c>
      <c r="H12" s="31">
        <f t="shared" si="0"/>
        <v>1200000</v>
      </c>
      <c r="I12" s="32"/>
      <c r="K12" s="33">
        <f t="shared" si="2"/>
        <v>144</v>
      </c>
      <c r="V12" s="81"/>
    </row>
    <row r="13" spans="1:26" s="27" customFormat="1" ht="18" customHeight="1">
      <c r="A13" s="23">
        <f t="shared" si="1"/>
        <v>5</v>
      </c>
      <c r="B13" s="93" t="s">
        <v>40</v>
      </c>
      <c r="C13" s="90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3">+G13*D13</f>
        <v>200000</v>
      </c>
      <c r="I13" s="26"/>
      <c r="K13" s="27">
        <f>24*3*2</f>
        <v>144</v>
      </c>
      <c r="V13" s="80"/>
    </row>
    <row r="14" spans="1:26" s="33" customFormat="1" ht="15.75">
      <c r="A14" s="34"/>
      <c r="B14" s="94"/>
      <c r="C14" s="95"/>
      <c r="D14" s="35"/>
      <c r="E14" s="28"/>
      <c r="F14" s="28"/>
      <c r="G14" s="36"/>
      <c r="H14" s="37"/>
      <c r="I14" s="38">
        <f>SUM(H9:H14)</f>
        <v>3400000</v>
      </c>
      <c r="N14" s="77">
        <f>+I22</f>
        <v>5400000</v>
      </c>
      <c r="O14" s="98">
        <v>1</v>
      </c>
      <c r="P14" s="98">
        <f>+O14*10</f>
        <v>10</v>
      </c>
      <c r="Q14" s="98">
        <f t="shared" ref="Q14:X14" si="4">+P14*10</f>
        <v>100</v>
      </c>
      <c r="R14" s="98">
        <f t="shared" si="4"/>
        <v>1000</v>
      </c>
      <c r="S14" s="98">
        <f t="shared" si="4"/>
        <v>10000</v>
      </c>
      <c r="T14" s="98">
        <f t="shared" si="4"/>
        <v>100000</v>
      </c>
      <c r="U14" s="98">
        <f t="shared" si="4"/>
        <v>1000000</v>
      </c>
      <c r="V14" s="99">
        <f t="shared" si="4"/>
        <v>10000000</v>
      </c>
      <c r="W14" s="99">
        <f t="shared" si="4"/>
        <v>100000000</v>
      </c>
      <c r="X14" s="98">
        <f t="shared" si="4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8" t="s">
        <v>29</v>
      </c>
      <c r="O15" s="98">
        <v>0</v>
      </c>
      <c r="P15" s="100">
        <f>MOD(N14,P14)</f>
        <v>0</v>
      </c>
      <c r="Q15" s="100">
        <f>MOD(N14,Q14)</f>
        <v>0</v>
      </c>
      <c r="R15" s="100">
        <f>MOD(N14,R14)</f>
        <v>0</v>
      </c>
      <c r="S15" s="100">
        <f>MOD(N14,S14)</f>
        <v>0</v>
      </c>
      <c r="T15" s="100">
        <f>MOD(N14,T14)</f>
        <v>0</v>
      </c>
      <c r="U15" s="100">
        <f>MOD(N14,U14)</f>
        <v>400000</v>
      </c>
      <c r="V15" s="99">
        <f>MOD(N14,V14)</f>
        <v>5400000</v>
      </c>
      <c r="W15" s="100">
        <f>MOD(N14,W14)</f>
        <v>5400000</v>
      </c>
      <c r="X15" s="100">
        <f>MOD(N14,X14)</f>
        <v>5400000</v>
      </c>
    </row>
    <row r="16" spans="1:26" s="33" customFormat="1" ht="54" customHeight="1">
      <c r="A16" s="23">
        <v>1</v>
      </c>
      <c r="B16" s="93" t="s">
        <v>41</v>
      </c>
      <c r="C16" s="90"/>
      <c r="D16" s="24">
        <v>1</v>
      </c>
      <c r="E16" s="23" t="s">
        <v>19</v>
      </c>
      <c r="F16" s="23" t="s">
        <v>19</v>
      </c>
      <c r="G16" s="97">
        <v>500000</v>
      </c>
      <c r="H16" s="97">
        <f>+G16</f>
        <v>500000</v>
      </c>
      <c r="I16" s="47"/>
      <c r="N16" s="98"/>
      <c r="O16" s="98"/>
      <c r="P16" s="98">
        <f t="shared" ref="P16:U16" si="5">+P15-O15</f>
        <v>0</v>
      </c>
      <c r="Q16" s="98">
        <f t="shared" si="5"/>
        <v>0</v>
      </c>
      <c r="R16" s="98">
        <f t="shared" si="5"/>
        <v>0</v>
      </c>
      <c r="S16" s="98">
        <f t="shared" si="5"/>
        <v>0</v>
      </c>
      <c r="T16" s="98">
        <f t="shared" si="5"/>
        <v>0</v>
      </c>
      <c r="U16" s="98">
        <f t="shared" si="5"/>
        <v>400000</v>
      </c>
      <c r="V16" s="99">
        <f>+V15-U15</f>
        <v>5000000</v>
      </c>
      <c r="W16" s="98">
        <f t="shared" ref="W16:X16" si="6">+W15-V15</f>
        <v>0</v>
      </c>
      <c r="X16" s="98">
        <f t="shared" si="6"/>
        <v>0</v>
      </c>
      <c r="Z16" s="33">
        <f>SUM(V17:X17)</f>
        <v>5</v>
      </c>
    </row>
    <row r="17" spans="1:24" s="33" customFormat="1" ht="33" customHeight="1">
      <c r="A17" s="23">
        <f>+A16+1</f>
        <v>2</v>
      </c>
      <c r="B17" s="93" t="s">
        <v>42</v>
      </c>
      <c r="C17" s="90"/>
      <c r="D17" s="24">
        <v>1</v>
      </c>
      <c r="E17" s="23" t="s">
        <v>19</v>
      </c>
      <c r="F17" s="23" t="s">
        <v>19</v>
      </c>
      <c r="G17" s="97">
        <v>2000000</v>
      </c>
      <c r="H17" s="97">
        <f>G17*D17</f>
        <v>2000000</v>
      </c>
      <c r="I17" s="47"/>
      <c r="N17" s="98"/>
      <c r="O17" s="98"/>
      <c r="P17" s="98">
        <f t="shared" ref="P17:U17" si="7">+P16*10/P14</f>
        <v>0</v>
      </c>
      <c r="Q17" s="98">
        <f t="shared" si="7"/>
        <v>0</v>
      </c>
      <c r="R17" s="98">
        <f t="shared" si="7"/>
        <v>0</v>
      </c>
      <c r="S17" s="98">
        <f t="shared" si="7"/>
        <v>0</v>
      </c>
      <c r="T17" s="98">
        <f t="shared" si="7"/>
        <v>0</v>
      </c>
      <c r="U17" s="98">
        <f t="shared" si="7"/>
        <v>4</v>
      </c>
      <c r="V17" s="99">
        <f>+V16*10/V14</f>
        <v>5</v>
      </c>
      <c r="W17" s="98">
        <f t="shared" ref="W17:X17" si="8">+W16*10/W14</f>
        <v>0</v>
      </c>
      <c r="X17" s="98">
        <f t="shared" si="8"/>
        <v>0</v>
      </c>
    </row>
    <row r="18" spans="1:24" s="33" customFormat="1" ht="15.75">
      <c r="A18" s="45"/>
      <c r="B18" s="75"/>
      <c r="C18" s="76"/>
      <c r="D18" s="31"/>
      <c r="E18" s="28"/>
      <c r="F18" s="28"/>
      <c r="G18" s="46"/>
      <c r="H18" s="46"/>
      <c r="I18" s="48">
        <f>SUM(H17:H17)</f>
        <v>2000000</v>
      </c>
      <c r="N18" s="98"/>
      <c r="O18" s="98"/>
      <c r="P18" s="98" t="str">
        <f>IF(AND(P17&gt;0,Q17&lt;&gt;1),CHOOSE(P17,"satu","dua","tiga","empat","lima","enam","tujuh","delapan","sembilan"),"")</f>
        <v/>
      </c>
      <c r="Q18" s="98" t="str">
        <f>IF(Q17&gt;0,CHOOSE(Q17,CHOOSE(P17+1,"se","se","dua","tiga","empat","lima","enam","tujuh","delapan","sembilan"),"dua","tiga","empat","lima","enam","tujuh","delapan","sembilan"),"")</f>
        <v/>
      </c>
      <c r="R18" s="98" t="str">
        <f>IF(R17&gt;0,CHOOSE(R17,"se","dua","tiga","empat","lima","enam","tujuh","delapan","sembilan"),"")</f>
        <v/>
      </c>
      <c r="S18" s="98" t="str">
        <f>IF(AND(S17&gt;0,T17&lt;&gt;1),CHOOSE(S17,"satu","dua","tiga","empat","lima","enam","tujuh","delapan","sembilan"),"")</f>
        <v/>
      </c>
      <c r="T18" s="98" t="str">
        <f>IF(T17&gt;0,CHOOSE(T17,CHOOSE(S17+1,"se","se","dua","tiga","empat","lima","enam","tujuh","delapan","sembilan"),"dua","tiga","empat","lima","enam","tujuh","delapan","sembilan"),"")</f>
        <v/>
      </c>
      <c r="U18" s="98" t="str">
        <f>IF(U17&gt;0,CHOOSE(U17,"se","dua","tiga","empat","lima","enam","tujuh","delapan","sembilan"),"")</f>
        <v>empat</v>
      </c>
      <c r="V18" s="99" t="str">
        <f>IF(AND(V17&gt;0,W17&lt;&gt;1),CHOOSE(V17,"satu","dua","tiga","empat","lima","enam","tujuh","delapan","sembilan"),"")</f>
        <v>lima</v>
      </c>
      <c r="W18" s="98" t="str">
        <f>IF(W17&gt;0,CHOOSE(W17,CHOOSE(V17+1,"se","se","dua","tiga","empat","lima","enam","tujuh","delapan","sembilan"),"dua","tiga","empat","lima","enam","tujuh","delapan","sembilan"),"")</f>
        <v/>
      </c>
      <c r="X18" s="98" t="str">
        <f>IF(X17&gt;0,CHOOSE(X17,"se","dua","tiga","empat","lima","enam","tujuh","delapan","sembilan"),"")</f>
        <v/>
      </c>
    </row>
    <row r="19" spans="1:24" s="33" customFormat="1" ht="15.7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I14+I18</f>
        <v>5400000</v>
      </c>
      <c r="N19" s="98"/>
      <c r="O19" s="98"/>
      <c r="P19" s="98"/>
      <c r="Q19" s="98" t="str">
        <f>IF(Q17&gt;0,IF(AND(Q17=1,P17&gt;0)," belas "," puluh "),"")</f>
        <v/>
      </c>
      <c r="R19" s="98" t="str">
        <f>IF(R17&gt;0," ratus ","")</f>
        <v/>
      </c>
      <c r="S19" s="98" t="str">
        <f>IF(SUM(S17,U17)&gt;0," ribu ","")</f>
        <v xml:space="preserve"> ribu </v>
      </c>
      <c r="T19" s="98" t="str">
        <f>IF(T17&gt;0,IF(AND(T17=1,S17&gt;0)," belas "," puluh "),"")</f>
        <v/>
      </c>
      <c r="U19" s="98" t="str">
        <f>IF(U17&gt;0," ratus ","")</f>
        <v xml:space="preserve"> ratus </v>
      </c>
      <c r="V19" s="99" t="str">
        <f>IF(SUM(V17:X17)&gt;0," juta ","")</f>
        <v xml:space="preserve"> juta </v>
      </c>
      <c r="W19" s="98" t="str">
        <f>IF(W17&gt;0,IF(AND(W17=1,V17&gt;0)," belas "," puluh "),"")</f>
        <v/>
      </c>
      <c r="X19" s="98" t="str">
        <f>IF(X17&gt;0," ratus ","")</f>
        <v/>
      </c>
    </row>
    <row r="20" spans="1:24" s="33" customFormat="1" ht="15.75">
      <c r="A20" s="17"/>
      <c r="B20" s="56"/>
      <c r="C20" s="56"/>
      <c r="D20" s="57"/>
      <c r="E20" s="57"/>
      <c r="F20" s="58"/>
      <c r="G20" s="59"/>
      <c r="H20" s="60"/>
      <c r="I20" s="61"/>
      <c r="N20" s="98"/>
      <c r="O20" s="98"/>
      <c r="P20" s="98" t="str">
        <f>CONCATENATE(P18,P13)</f>
        <v/>
      </c>
      <c r="Q20" s="98" t="str">
        <f t="shared" ref="Q20:X20" si="9">CONCATENATE(Q18,Q19)</f>
        <v/>
      </c>
      <c r="R20" s="98" t="str">
        <f t="shared" si="9"/>
        <v/>
      </c>
      <c r="S20" s="98" t="str">
        <f t="shared" si="9"/>
        <v xml:space="preserve"> ribu </v>
      </c>
      <c r="T20" s="98" t="str">
        <f t="shared" si="9"/>
        <v/>
      </c>
      <c r="U20" s="98" t="str">
        <f t="shared" si="9"/>
        <v xml:space="preserve">empat ratus </v>
      </c>
      <c r="V20" s="99" t="str">
        <f t="shared" si="9"/>
        <v xml:space="preserve">lima juta </v>
      </c>
      <c r="W20" s="98" t="str">
        <f t="shared" si="9"/>
        <v/>
      </c>
      <c r="X20" s="98" t="str">
        <f t="shared" si="9"/>
        <v/>
      </c>
    </row>
    <row r="21" spans="1:24" s="33" customFormat="1" ht="15.7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5400000</v>
      </c>
      <c r="N21" s="98"/>
      <c r="O21" s="98"/>
      <c r="P21" s="98"/>
      <c r="Q21" s="98"/>
      <c r="R21" s="98"/>
      <c r="S21" s="98"/>
      <c r="T21" s="98"/>
      <c r="U21" s="98"/>
      <c r="V21" s="99"/>
      <c r="W21" s="98"/>
      <c r="X21" s="98"/>
    </row>
    <row r="22" spans="1:24" s="33" customFormat="1" ht="15.75">
      <c r="A22" s="68"/>
      <c r="B22" s="69" t="str">
        <f>+N22</f>
        <v>Lima Juta Empat Ratus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5400000</v>
      </c>
      <c r="N22" s="78" t="str">
        <f>PROPER(CONCATENATE(X20,W20,V20,U20,T20,S20,R20,Q20,P20,N15))</f>
        <v>Lima Juta Empat Ratus  Ribu Rupiah</v>
      </c>
      <c r="O22" s="98"/>
      <c r="P22" s="98"/>
      <c r="Q22" s="98"/>
      <c r="R22" s="98"/>
      <c r="S22" s="98"/>
      <c r="T22" s="98"/>
      <c r="U22" s="98"/>
      <c r="V22" s="99"/>
      <c r="W22" s="98"/>
      <c r="X22" s="98"/>
    </row>
    <row r="23" spans="1:24" ht="15.7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>
      <c r="A24" s="4"/>
      <c r="B24" s="4"/>
      <c r="C24" s="4"/>
      <c r="D24" s="20"/>
      <c r="E24" s="4"/>
      <c r="F24" s="4"/>
      <c r="G24" s="4"/>
      <c r="H24" s="82" t="s">
        <v>43</v>
      </c>
      <c r="I24" s="82"/>
    </row>
    <row r="25" spans="1:24" ht="15.75">
      <c r="A25" s="82" t="s">
        <v>16</v>
      </c>
      <c r="B25" s="82"/>
      <c r="C25" s="82"/>
      <c r="D25" s="82" t="s">
        <v>30</v>
      </c>
      <c r="E25" s="82"/>
      <c r="F25" s="82"/>
      <c r="G25" s="4"/>
      <c r="H25" s="82" t="s">
        <v>17</v>
      </c>
      <c r="I25" s="82"/>
    </row>
    <row r="26" spans="1:24" ht="15.7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83" t="s">
        <v>31</v>
      </c>
      <c r="B29" s="83"/>
      <c r="C29" s="83"/>
      <c r="D29" s="83" t="s">
        <v>26</v>
      </c>
      <c r="E29" s="83"/>
      <c r="F29" s="83"/>
      <c r="G29" s="4"/>
      <c r="H29" s="83" t="s">
        <v>25</v>
      </c>
      <c r="I29" s="83"/>
    </row>
    <row r="30" spans="1:24" ht="15.75">
      <c r="A30" s="82" t="s">
        <v>24</v>
      </c>
      <c r="B30" s="82"/>
      <c r="C30" s="82"/>
      <c r="D30" s="82" t="s">
        <v>27</v>
      </c>
      <c r="E30" s="82"/>
      <c r="F30" s="82"/>
      <c r="G30" s="4"/>
      <c r="H30" s="82" t="s">
        <v>18</v>
      </c>
      <c r="I30" s="82"/>
    </row>
  </sheetData>
  <mergeCells count="22">
    <mergeCell ref="B17:C17"/>
    <mergeCell ref="B2:I2"/>
    <mergeCell ref="B3:I3"/>
    <mergeCell ref="B4:I4"/>
    <mergeCell ref="B9:C9"/>
    <mergeCell ref="B13:C14"/>
    <mergeCell ref="B16:C16"/>
    <mergeCell ref="A6:A7"/>
    <mergeCell ref="B6:C7"/>
    <mergeCell ref="D6:D7"/>
    <mergeCell ref="E6:E7"/>
    <mergeCell ref="F6:F7"/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2020-11-13T08:25:54Z</cp:lastPrinted>
  <dcterms:created xsi:type="dcterms:W3CDTF">2012-03-21T04:38:16Z</dcterms:created>
  <dcterms:modified xsi:type="dcterms:W3CDTF">2020-11-13T08:25:58Z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