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-15" yWindow="15" windowWidth="20550" windowHeight="3690" activeTab="1"/>
  </bookViews>
  <sheets>
    <sheet name="AlDas" sheetId="13" r:id="rId1"/>
    <sheet name="rab 2018" sheetId="8" r:id="rId2"/>
  </sheets>
  <definedNames>
    <definedName name="_xlnm.Print_Area" localSheetId="0">AlDas!$C$2:$S$91</definedName>
    <definedName name="_xlnm.Print_Area" localSheetId="1">'rab 2018'!$A$2:$I$31</definedName>
  </definedNames>
  <calcPr calcId="124519"/>
</workbook>
</file>

<file path=xl/calcChain.xml><?xml version="1.0" encoding="utf-8"?>
<calcChain xmlns="http://schemas.openxmlformats.org/spreadsheetml/2006/main">
  <c r="H18" i="8"/>
  <c r="H17"/>
  <c r="H16"/>
  <c r="H15"/>
  <c r="H12"/>
  <c r="H11"/>
  <c r="H10"/>
  <c r="H9"/>
  <c r="A18"/>
  <c r="A16"/>
  <c r="A17" s="1"/>
  <c r="I20" l="1"/>
  <c r="A10"/>
  <c r="P32"/>
  <c r="Q32" s="1"/>
  <c r="R32" l="1"/>
  <c r="S32" s="1"/>
  <c r="T32" s="1"/>
  <c r="U32" s="1"/>
  <c r="V32" l="1"/>
  <c r="W32" l="1"/>
  <c r="X32" l="1"/>
  <c r="K16" l="1"/>
  <c r="I21" l="1"/>
  <c r="I22" s="1"/>
  <c r="N32" s="1"/>
  <c r="T33" l="1"/>
  <c r="R33"/>
  <c r="P33"/>
  <c r="P34" s="1"/>
  <c r="P35" s="1"/>
  <c r="Q33"/>
  <c r="S33"/>
  <c r="U33"/>
  <c r="V33"/>
  <c r="W33"/>
  <c r="X33"/>
  <c r="S34" l="1"/>
  <c r="S35" s="1"/>
  <c r="W34"/>
  <c r="W35" s="1"/>
  <c r="Q34"/>
  <c r="Q35" s="1"/>
  <c r="Q37" s="1"/>
  <c r="X34"/>
  <c r="X35" s="1"/>
  <c r="T34"/>
  <c r="T35" s="1"/>
  <c r="U34"/>
  <c r="U35" s="1"/>
  <c r="R34"/>
  <c r="R35" s="1"/>
  <c r="V34"/>
  <c r="V35" s="1"/>
  <c r="W36" l="1"/>
  <c r="P36"/>
  <c r="P38" s="1"/>
  <c r="Q36"/>
  <c r="Q38" s="1"/>
  <c r="W37"/>
  <c r="V36"/>
  <c r="V37"/>
  <c r="T37"/>
  <c r="T36"/>
  <c r="U36"/>
  <c r="U37"/>
  <c r="R37"/>
  <c r="R36"/>
  <c r="S36"/>
  <c r="S37"/>
  <c r="X37"/>
  <c r="X36"/>
  <c r="W38" l="1"/>
  <c r="T38"/>
  <c r="R38"/>
  <c r="S38"/>
  <c r="U38"/>
  <c r="V38"/>
  <c r="X38"/>
  <c r="N40" l="1"/>
  <c r="B22" s="1"/>
</calcChain>
</file>

<file path=xl/sharedStrings.xml><?xml version="1.0" encoding="utf-8"?>
<sst xmlns="http://schemas.openxmlformats.org/spreadsheetml/2006/main" count="57" uniqueCount="45">
  <si>
    <t>NO</t>
  </si>
  <si>
    <t>URAIAN PEKERJAAN</t>
  </si>
  <si>
    <t>VOL</t>
  </si>
  <si>
    <t>SAT</t>
  </si>
  <si>
    <t>ANL</t>
  </si>
  <si>
    <t>HRG. SAT.</t>
  </si>
  <si>
    <t>JLH. HARGA</t>
  </si>
  <si>
    <t>SUB TOTAL</t>
  </si>
  <si>
    <t>( Rp )</t>
  </si>
  <si>
    <t>I</t>
  </si>
  <si>
    <t>II</t>
  </si>
  <si>
    <t>Biaya Pelaksanaan</t>
  </si>
  <si>
    <t>Jumlah biaya pelaksanaan</t>
  </si>
  <si>
    <t>Grand Total</t>
  </si>
  <si>
    <t>Dibulatkan</t>
  </si>
  <si>
    <t>Disyahkan oleh :</t>
  </si>
  <si>
    <t>Diketahui oleh :</t>
  </si>
  <si>
    <t>Dihitung oleh,</t>
  </si>
  <si>
    <t>Kabid. Operasional Pompa</t>
  </si>
  <si>
    <t>RENCANA ANGGARAN BIAYA PEKERJAAN</t>
  </si>
  <si>
    <t xml:space="preserve">Terbilang : </t>
  </si>
  <si>
    <t>Kadiv. Perencanaan Air Minum</t>
  </si>
  <si>
    <t>Julfan Fadhli</t>
  </si>
  <si>
    <t>Rupiah</t>
  </si>
  <si>
    <t>Nurleli</t>
  </si>
  <si>
    <t>Buah</t>
  </si>
  <si>
    <t>Meter</t>
  </si>
  <si>
    <t>Tabel</t>
  </si>
  <si>
    <t>Material</t>
  </si>
  <si>
    <t>Ls</t>
  </si>
  <si>
    <t>Medan,             April 2022</t>
  </si>
  <si>
    <t>PENGGANTIAN PIPA INLET Ø 160 MM POMPA NO.4</t>
  </si>
  <si>
    <t>LOKASI: BOOSTER PUMP SEI AGUL</t>
  </si>
  <si>
    <t>Pipa Steel Ø 160 mm Sch 10</t>
  </si>
  <si>
    <t>Flange Steel Ø 160 mm JIS 10 K</t>
  </si>
  <si>
    <t>Bolt And Nut 3/4 x 4"</t>
  </si>
  <si>
    <t>Rubber Packing 5 mm</t>
  </si>
  <si>
    <t>Pemotongan Pipa Steel Ø 160 mm</t>
  </si>
  <si>
    <t>Pengelasan Pipa ke Flange Steel 3x</t>
  </si>
  <si>
    <t>Pengecatan Pipa inlet pompa</t>
  </si>
  <si>
    <t>Penyetelan Pipa inlet pompa</t>
  </si>
  <si>
    <t>M</t>
  </si>
  <si>
    <t>Tpt</t>
  </si>
  <si>
    <t>Abdul Hakim Hasibuan</t>
  </si>
  <si>
    <t>Plh. Kadiv. Transmisi Distribusi</t>
  </si>
</sst>
</file>

<file path=xl/styles.xml><?xml version="1.0" encoding="utf-8"?>
<styleSheet xmlns="http://schemas.openxmlformats.org/spreadsheetml/2006/main">
  <numFmts count="5">
    <numFmt numFmtId="43" formatCode="_-* #,##0.00_-;\-* #,##0.00_-;_-* &quot;-&quot;??_-;_-@_-"/>
    <numFmt numFmtId="164" formatCode="_(* #,##0_);_(* \(#,##0\);_(* &quot;-&quot;_);_(@_)"/>
    <numFmt numFmtId="165" formatCode="_(* #,##0.00_);_(* \(#,##0.00\);_(* &quot;-&quot;??_);_(@_)"/>
    <numFmt numFmtId="166" formatCode="0.0"/>
    <numFmt numFmtId="167" formatCode="0.0000"/>
  </numFmts>
  <fonts count="32">
    <font>
      <sz val="11"/>
      <color indexed="8"/>
      <name val="Calibri"/>
    </font>
    <font>
      <sz val="11"/>
      <color theme="1"/>
      <name val="Calibri"/>
      <family val="2"/>
      <charset val="1"/>
      <scheme val="minor"/>
    </font>
    <font>
      <b/>
      <sz val="18"/>
      <color indexed="56"/>
      <name val="Cambria"/>
      <family val="1"/>
    </font>
    <font>
      <sz val="11"/>
      <color indexed="52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63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8"/>
      <name val="Calibri"/>
      <family val="2"/>
    </font>
    <font>
      <sz val="11"/>
      <color indexed="60"/>
      <name val="Calibri"/>
      <family val="2"/>
    </font>
    <font>
      <sz val="11"/>
      <color indexed="20"/>
      <name val="Calibri"/>
      <family val="2"/>
    </font>
    <font>
      <i/>
      <sz val="11"/>
      <color indexed="23"/>
      <name val="Calibri"/>
      <family val="2"/>
    </font>
    <font>
      <b/>
      <sz val="11"/>
      <color indexed="9"/>
      <name val="Calibri"/>
      <family val="2"/>
    </font>
    <font>
      <sz val="9"/>
      <color indexed="8"/>
      <name val="Calibri"/>
      <family val="2"/>
    </font>
    <font>
      <b/>
      <sz val="12"/>
      <name val="Calibri"/>
      <family val="2"/>
    </font>
    <font>
      <b/>
      <u/>
      <sz val="12"/>
      <name val="Calibri"/>
      <family val="2"/>
    </font>
    <font>
      <sz val="12"/>
      <name val="Calibri"/>
      <family val="2"/>
    </font>
    <font>
      <i/>
      <sz val="12"/>
      <name val="Calibri"/>
      <family val="2"/>
    </font>
    <font>
      <b/>
      <i/>
      <sz val="12"/>
      <name val="Calibri"/>
      <family val="2"/>
    </font>
    <font>
      <b/>
      <sz val="16"/>
      <name val="Calibri"/>
      <family val="2"/>
    </font>
    <font>
      <sz val="11"/>
      <color indexed="8"/>
      <name val="Calibri"/>
      <family val="2"/>
    </font>
    <font>
      <b/>
      <sz val="20"/>
      <name val="Calibri"/>
      <family val="2"/>
    </font>
    <font>
      <b/>
      <sz val="22"/>
      <name val="Calibri"/>
      <family val="2"/>
    </font>
    <font>
      <b/>
      <sz val="26"/>
      <name val="Calibri"/>
      <family val="2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sz val="12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rgb="FFFFFF00"/>
        <bgColor indexed="64"/>
      </patternFill>
    </fill>
  </fills>
  <borders count="2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45">
    <xf numFmtId="0" fontId="0" fillId="0" borderId="0"/>
    <xf numFmtId="0" fontId="25" fillId="2" borderId="0" applyNumberFormat="0" applyBorder="0" applyAlignment="0" applyProtection="0"/>
    <xf numFmtId="0" fontId="25" fillId="3" borderId="0" applyNumberFormat="0" applyBorder="0" applyAlignment="0" applyProtection="0"/>
    <xf numFmtId="0" fontId="25" fillId="4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7" borderId="0" applyNumberFormat="0" applyBorder="0" applyAlignment="0" applyProtection="0"/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11" fillId="12" borderId="0" applyNumberFormat="0" applyBorder="0" applyAlignment="0" applyProtection="0"/>
    <xf numFmtId="0" fontId="11" fillId="9" borderId="0" applyNumberFormat="0" applyBorder="0" applyAlignment="0" applyProtection="0"/>
    <xf numFmtId="0" fontId="11" fillId="10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6" borderId="0" applyNumberFormat="0" applyBorder="0" applyAlignment="0" applyProtection="0"/>
    <xf numFmtId="0" fontId="11" fillId="17" borderId="0" applyNumberFormat="0" applyBorder="0" applyAlignment="0" applyProtection="0"/>
    <xf numFmtId="0" fontId="11" fillId="18" borderId="0" applyNumberFormat="0" applyBorder="0" applyAlignment="0" applyProtection="0"/>
    <xf numFmtId="0" fontId="11" fillId="13" borderId="0" applyNumberFormat="0" applyBorder="0" applyAlignment="0" applyProtection="0"/>
    <xf numFmtId="0" fontId="11" fillId="14" borderId="0" applyNumberFormat="0" applyBorder="0" applyAlignment="0" applyProtection="0"/>
    <xf numFmtId="0" fontId="11" fillId="19" borderId="0" applyNumberFormat="0" applyBorder="0" applyAlignment="0" applyProtection="0"/>
    <xf numFmtId="0" fontId="15" fillId="3" borderId="0" applyNumberFormat="0" applyBorder="0" applyAlignment="0" applyProtection="0"/>
    <xf numFmtId="0" fontId="8" fillId="20" borderId="1" applyNumberFormat="0" applyAlignment="0" applyProtection="0"/>
    <xf numFmtId="0" fontId="17" fillId="21" borderId="2" applyNumberFormat="0" applyAlignment="0" applyProtection="0"/>
    <xf numFmtId="165" fontId="25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12" fillId="4" borderId="0" applyNumberFormat="0" applyBorder="0" applyAlignment="0" applyProtection="0"/>
    <xf numFmtId="0" fontId="4" fillId="0" borderId="3" applyNumberFormat="0" applyFill="0" applyAlignment="0" applyProtection="0"/>
    <xf numFmtId="0" fontId="5" fillId="0" borderId="4" applyNumberFormat="0" applyFill="0" applyAlignment="0" applyProtection="0"/>
    <xf numFmtId="0" fontId="6" fillId="0" borderId="5" applyNumberFormat="0" applyFill="0" applyAlignment="0" applyProtection="0"/>
    <xf numFmtId="0" fontId="6" fillId="0" borderId="0" applyNumberFormat="0" applyFill="0" applyBorder="0" applyAlignment="0" applyProtection="0"/>
    <xf numFmtId="0" fontId="9" fillId="7" borderId="1" applyNumberFormat="0" applyAlignment="0" applyProtection="0"/>
    <xf numFmtId="0" fontId="3" fillId="0" borderId="6" applyNumberFormat="0" applyFill="0" applyAlignment="0" applyProtection="0"/>
    <xf numFmtId="0" fontId="14" fillId="22" borderId="0" applyNumberFormat="0" applyBorder="0" applyAlignment="0" applyProtection="0"/>
    <xf numFmtId="0" fontId="25" fillId="23" borderId="7" applyNumberFormat="0" applyFont="0" applyAlignment="0" applyProtection="0"/>
    <xf numFmtId="0" fontId="10" fillId="20" borderId="8" applyNumberFormat="0" applyAlignment="0" applyProtection="0"/>
    <xf numFmtId="0" fontId="2" fillId="0" borderId="0" applyNumberFormat="0" applyFill="0" applyBorder="0" applyAlignment="0" applyProtection="0"/>
    <xf numFmtId="0" fontId="13" fillId="0" borderId="9" applyNumberFormat="0" applyFill="0" applyAlignment="0" applyProtection="0"/>
    <xf numFmtId="0" fontId="7" fillId="0" borderId="0" applyNumberFormat="0" applyFill="0" applyBorder="0" applyAlignment="0" applyProtection="0"/>
    <xf numFmtId="0" fontId="25" fillId="0" borderId="0"/>
    <xf numFmtId="164" fontId="29" fillId="0" borderId="0" applyFont="0" applyFill="0" applyBorder="0" applyAlignment="0" applyProtection="0"/>
  </cellStyleXfs>
  <cellXfs count="81">
    <xf numFmtId="0" fontId="0" fillId="0" borderId="0" xfId="0"/>
    <xf numFmtId="165" fontId="18" fillId="0" borderId="0" xfId="28" applyFont="1"/>
    <xf numFmtId="0" fontId="21" fillId="0" borderId="0" xfId="0" applyFont="1" applyBorder="1"/>
    <xf numFmtId="165" fontId="19" fillId="0" borderId="0" xfId="0" applyNumberFormat="1" applyFont="1" applyBorder="1"/>
    <xf numFmtId="0" fontId="21" fillId="0" borderId="0" xfId="0" applyFont="1"/>
    <xf numFmtId="0" fontId="27" fillId="0" borderId="0" xfId="0" applyFont="1" applyAlignment="1"/>
    <xf numFmtId="0" fontId="19" fillId="0" borderId="13" xfId="0" applyFont="1" applyBorder="1" applyAlignment="1">
      <alignment horizontal="center"/>
    </xf>
    <xf numFmtId="0" fontId="19" fillId="0" borderId="10" xfId="0" applyFont="1" applyBorder="1" applyAlignment="1">
      <alignment horizontal="center"/>
    </xf>
    <xf numFmtId="0" fontId="21" fillId="0" borderId="13" xfId="0" applyFont="1" applyBorder="1"/>
    <xf numFmtId="165" fontId="19" fillId="0" borderId="13" xfId="0" applyNumberFormat="1" applyFont="1" applyBorder="1"/>
    <xf numFmtId="165" fontId="21" fillId="0" borderId="13" xfId="0" applyNumberFormat="1" applyFont="1" applyBorder="1"/>
    <xf numFmtId="0" fontId="21" fillId="0" borderId="11" xfId="0" applyFont="1" applyBorder="1" applyAlignment="1">
      <alignment horizontal="center"/>
    </xf>
    <xf numFmtId="0" fontId="21" fillId="0" borderId="12" xfId="0" applyFont="1" applyBorder="1"/>
    <xf numFmtId="43" fontId="21" fillId="0" borderId="11" xfId="28" applyNumberFormat="1" applyFont="1" applyBorder="1" applyAlignment="1">
      <alignment horizontal="right"/>
    </xf>
    <xf numFmtId="0" fontId="21" fillId="0" borderId="11" xfId="0" applyFont="1" applyBorder="1" applyAlignment="1">
      <alignment horizontal="right"/>
    </xf>
    <xf numFmtId="43" fontId="21" fillId="0" borderId="11" xfId="28" applyNumberFormat="1" applyFont="1" applyBorder="1" applyAlignment="1">
      <alignment horizontal="center"/>
    </xf>
    <xf numFmtId="0" fontId="21" fillId="0" borderId="14" xfId="0" applyFont="1" applyBorder="1" applyAlignment="1">
      <alignment horizontal="right"/>
    </xf>
    <xf numFmtId="165" fontId="21" fillId="0" borderId="12" xfId="28" applyFont="1" applyBorder="1" applyAlignment="1">
      <alignment horizontal="left"/>
    </xf>
    <xf numFmtId="165" fontId="22" fillId="0" borderId="14" xfId="28" applyFont="1" applyBorder="1" applyAlignment="1">
      <alignment vertical="center"/>
    </xf>
    <xf numFmtId="165" fontId="22" fillId="0" borderId="12" xfId="28" applyFont="1" applyBorder="1" applyAlignment="1">
      <alignment vertical="center"/>
    </xf>
    <xf numFmtId="165" fontId="22" fillId="0" borderId="15" xfId="28" applyFont="1" applyBorder="1" applyAlignment="1">
      <alignment vertical="center"/>
    </xf>
    <xf numFmtId="165" fontId="22" fillId="0" borderId="16" xfId="28" applyFont="1" applyBorder="1" applyAlignment="1">
      <alignment vertical="center"/>
    </xf>
    <xf numFmtId="165" fontId="23" fillId="0" borderId="17" xfId="28" applyFont="1" applyBorder="1" applyAlignment="1">
      <alignment horizontal="center" vertical="center"/>
    </xf>
    <xf numFmtId="165" fontId="22" fillId="0" borderId="17" xfId="28" applyFont="1" applyBorder="1" applyAlignment="1">
      <alignment vertical="center"/>
    </xf>
    <xf numFmtId="165" fontId="22" fillId="0" borderId="18" xfId="28" applyFont="1" applyBorder="1" applyAlignment="1">
      <alignment vertical="center"/>
    </xf>
    <xf numFmtId="165" fontId="19" fillId="0" borderId="10" xfId="0" applyNumberFormat="1" applyFont="1" applyBorder="1"/>
    <xf numFmtId="165" fontId="19" fillId="0" borderId="11" xfId="0" applyNumberFormat="1" applyFont="1" applyBorder="1"/>
    <xf numFmtId="165" fontId="21" fillId="0" borderId="12" xfId="28" applyFont="1" applyBorder="1" applyAlignment="1">
      <alignment horizontal="right"/>
    </xf>
    <xf numFmtId="43" fontId="19" fillId="0" borderId="13" xfId="28" applyNumberFormat="1" applyFont="1" applyBorder="1" applyAlignment="1">
      <alignment horizontal="right"/>
    </xf>
    <xf numFmtId="0" fontId="21" fillId="0" borderId="0" xfId="0" applyFont="1" applyBorder="1" applyAlignment="1">
      <alignment horizontal="center"/>
    </xf>
    <xf numFmtId="0" fontId="19" fillId="0" borderId="13" xfId="0" applyFont="1" applyBorder="1"/>
    <xf numFmtId="0" fontId="19" fillId="0" borderId="10" xfId="0" applyFont="1" applyBorder="1"/>
    <xf numFmtId="0" fontId="24" fillId="0" borderId="0" xfId="0" applyFont="1" applyAlignment="1"/>
    <xf numFmtId="165" fontId="21" fillId="0" borderId="13" xfId="28" applyFont="1" applyBorder="1" applyAlignment="1">
      <alignment horizontal="center"/>
    </xf>
    <xf numFmtId="0" fontId="21" fillId="0" borderId="11" xfId="0" applyFont="1" applyBorder="1" applyAlignment="1">
      <alignment horizontal="center" vertical="top"/>
    </xf>
    <xf numFmtId="166" fontId="21" fillId="0" borderId="11" xfId="28" applyNumberFormat="1" applyFont="1" applyBorder="1" applyAlignment="1">
      <alignment horizontal="center" vertical="top"/>
    </xf>
    <xf numFmtId="43" fontId="21" fillId="0" borderId="11" xfId="28" applyNumberFormat="1" applyFont="1" applyBorder="1" applyAlignment="1">
      <alignment horizontal="center" vertical="top"/>
    </xf>
    <xf numFmtId="165" fontId="21" fillId="0" borderId="11" xfId="0" applyNumberFormat="1" applyFont="1" applyBorder="1" applyAlignment="1">
      <alignment vertical="top"/>
    </xf>
    <xf numFmtId="165" fontId="18" fillId="0" borderId="0" xfId="28" applyFont="1" applyAlignment="1">
      <alignment vertical="top"/>
    </xf>
    <xf numFmtId="0" fontId="20" fillId="0" borderId="15" xfId="0" applyFont="1" applyBorder="1"/>
    <xf numFmtId="0" fontId="21" fillId="0" borderId="20" xfId="0" applyFont="1" applyBorder="1" applyAlignment="1"/>
    <xf numFmtId="0" fontId="20" fillId="0" borderId="14" xfId="0" applyFont="1" applyBorder="1"/>
    <xf numFmtId="0" fontId="21" fillId="0" borderId="16" xfId="0" applyFont="1" applyBorder="1" applyAlignment="1"/>
    <xf numFmtId="165" fontId="23" fillId="0" borderId="17" xfId="28" applyFont="1" applyBorder="1" applyAlignment="1">
      <alignment horizontal="left" vertical="center"/>
    </xf>
    <xf numFmtId="43" fontId="21" fillId="0" borderId="12" xfId="28" applyNumberFormat="1" applyFont="1" applyBorder="1" applyAlignment="1">
      <alignment horizontal="center"/>
    </xf>
    <xf numFmtId="165" fontId="22" fillId="0" borderId="12" xfId="28" applyFont="1" applyBorder="1" applyAlignment="1">
      <alignment horizontal="center" vertical="center"/>
    </xf>
    <xf numFmtId="165" fontId="22" fillId="0" borderId="17" xfId="28" applyFont="1" applyBorder="1" applyAlignment="1">
      <alignment horizontal="center" vertical="center"/>
    </xf>
    <xf numFmtId="165" fontId="18" fillId="0" borderId="0" xfId="28" applyFont="1" applyAlignment="1">
      <alignment horizontal="center"/>
    </xf>
    <xf numFmtId="0" fontId="21" fillId="0" borderId="0" xfId="0" applyFont="1" applyAlignment="1">
      <alignment horizontal="center"/>
    </xf>
    <xf numFmtId="0" fontId="19" fillId="0" borderId="0" xfId="0" applyFont="1" applyAlignment="1">
      <alignment horizontal="center"/>
    </xf>
    <xf numFmtId="0" fontId="25" fillId="0" borderId="0" xfId="43"/>
    <xf numFmtId="164" fontId="30" fillId="24" borderId="0" xfId="44" applyFont="1" applyFill="1"/>
    <xf numFmtId="0" fontId="1" fillId="24" borderId="0" xfId="43" applyFont="1" applyFill="1" applyAlignment="1"/>
    <xf numFmtId="0" fontId="30" fillId="24" borderId="0" xfId="43" applyFont="1" applyFill="1" applyAlignment="1"/>
    <xf numFmtId="164" fontId="1" fillId="24" borderId="0" xfId="43" applyNumberFormat="1" applyFont="1" applyFill="1" applyAlignment="1"/>
    <xf numFmtId="0" fontId="31" fillId="0" borderId="0" xfId="43" applyFont="1" applyAlignment="1">
      <alignment vertical="center"/>
    </xf>
    <xf numFmtId="0" fontId="21" fillId="0" borderId="11" xfId="0" applyFont="1" applyBorder="1" applyAlignment="1">
      <alignment horizontal="center" vertical="center"/>
    </xf>
    <xf numFmtId="166" fontId="21" fillId="0" borderId="11" xfId="28" applyNumberFormat="1" applyFont="1" applyBorder="1" applyAlignment="1">
      <alignment horizontal="center" vertical="center"/>
    </xf>
    <xf numFmtId="0" fontId="19" fillId="0" borderId="11" xfId="0" applyFont="1" applyBorder="1" applyAlignment="1">
      <alignment horizontal="center" vertical="top"/>
    </xf>
    <xf numFmtId="166" fontId="21" fillId="0" borderId="11" xfId="28" quotePrefix="1" applyNumberFormat="1" applyFont="1" applyBorder="1" applyAlignment="1">
      <alignment horizontal="center"/>
    </xf>
    <xf numFmtId="167" fontId="21" fillId="0" borderId="11" xfId="28" applyNumberFormat="1" applyFont="1" applyBorder="1" applyAlignment="1">
      <alignment horizontal="center"/>
    </xf>
    <xf numFmtId="167" fontId="21" fillId="0" borderId="11" xfId="28" quotePrefix="1" applyNumberFormat="1" applyFont="1" applyBorder="1" applyAlignment="1">
      <alignment horizontal="center"/>
    </xf>
    <xf numFmtId="0" fontId="21" fillId="0" borderId="19" xfId="0" applyFont="1" applyBorder="1" applyAlignment="1">
      <alignment horizontal="left"/>
    </xf>
    <xf numFmtId="0" fontId="21" fillId="0" borderId="20" xfId="0" applyFont="1" applyBorder="1" applyAlignment="1">
      <alignment horizontal="left"/>
    </xf>
    <xf numFmtId="0" fontId="21" fillId="0" borderId="19" xfId="0" applyFont="1" applyBorder="1" applyAlignment="1">
      <alignment horizontal="left" vertical="center" wrapText="1"/>
    </xf>
    <xf numFmtId="0" fontId="21" fillId="0" borderId="20" xfId="0" applyFont="1" applyBorder="1" applyAlignment="1">
      <alignment horizontal="left" vertical="center" wrapText="1"/>
    </xf>
    <xf numFmtId="0" fontId="21" fillId="0" borderId="0" xfId="0" applyFont="1" applyAlignment="1">
      <alignment horizontal="center"/>
    </xf>
    <xf numFmtId="0" fontId="28" fillId="0" borderId="0" xfId="0" applyFont="1" applyAlignment="1">
      <alignment horizontal="center"/>
    </xf>
    <xf numFmtId="0" fontId="26" fillId="0" borderId="0" xfId="0" applyFont="1" applyAlignment="1">
      <alignment horizontal="center" vertical="center" wrapText="1"/>
    </xf>
    <xf numFmtId="0" fontId="26" fillId="0" borderId="0" xfId="0" applyFont="1" applyAlignment="1">
      <alignment horizontal="center"/>
    </xf>
    <xf numFmtId="0" fontId="19" fillId="0" borderId="13" xfId="0" applyFont="1" applyBorder="1" applyAlignment="1">
      <alignment horizontal="center" vertical="center"/>
    </xf>
    <xf numFmtId="0" fontId="19" fillId="0" borderId="10" xfId="0" applyFont="1" applyBorder="1" applyAlignment="1">
      <alignment horizontal="center" vertical="center"/>
    </xf>
    <xf numFmtId="0" fontId="19" fillId="0" borderId="14" xfId="0" applyFont="1" applyBorder="1" applyAlignment="1">
      <alignment horizontal="center" vertical="center"/>
    </xf>
    <xf numFmtId="0" fontId="19" fillId="0" borderId="15" xfId="0" applyFont="1" applyBorder="1" applyAlignment="1">
      <alignment horizontal="center" vertical="center"/>
    </xf>
    <xf numFmtId="0" fontId="19" fillId="0" borderId="16" xfId="0" applyFont="1" applyBorder="1" applyAlignment="1">
      <alignment horizontal="center" vertical="center"/>
    </xf>
    <xf numFmtId="0" fontId="19" fillId="0" borderId="18" xfId="0" applyFont="1" applyBorder="1" applyAlignment="1">
      <alignment horizontal="center" vertical="center"/>
    </xf>
    <xf numFmtId="0" fontId="21" fillId="0" borderId="19" xfId="0" applyFont="1" applyBorder="1" applyAlignment="1">
      <alignment horizontal="left" vertical="top" wrapText="1"/>
    </xf>
    <xf numFmtId="0" fontId="21" fillId="0" borderId="20" xfId="0" applyFont="1" applyBorder="1" applyAlignment="1">
      <alignment horizontal="left" vertical="top" wrapText="1"/>
    </xf>
    <xf numFmtId="0" fontId="20" fillId="0" borderId="19" xfId="0" applyFont="1" applyBorder="1" applyAlignment="1">
      <alignment horizontal="left" vertical="top" wrapText="1"/>
    </xf>
    <xf numFmtId="0" fontId="20" fillId="0" borderId="20" xfId="0" applyFont="1" applyBorder="1" applyAlignment="1">
      <alignment horizontal="left" vertical="top" wrapText="1"/>
    </xf>
    <xf numFmtId="0" fontId="20" fillId="0" borderId="0" xfId="0" applyFont="1" applyAlignment="1">
      <alignment horizontal="center"/>
    </xf>
  </cellXfs>
  <cellStyles count="45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[0] 2" xfId="44"/>
    <cellStyle name="Explanatory Text" xfId="29" builtinId="53" customBuiltin="1"/>
    <cellStyle name="Good" xfId="30" builtinId="26" customBuiltin="1"/>
    <cellStyle name="Heading 1" xfId="31" builtinId="16" customBuiltin="1"/>
    <cellStyle name="Heading 2" xfId="32" builtinId="17" customBuiltin="1"/>
    <cellStyle name="Heading 3" xfId="33" builtinId="18" customBuiltin="1"/>
    <cellStyle name="Heading 4" xfId="34" builtinId="19" customBuiltin="1"/>
    <cellStyle name="Input" xfId="35" builtinId="20" customBuiltin="1"/>
    <cellStyle name="Linked Cell" xfId="36" builtinId="24" customBuiltin="1"/>
    <cellStyle name="Neutral" xfId="37" builtinId="28" customBuiltin="1"/>
    <cellStyle name="Normal" xfId="0" builtinId="0"/>
    <cellStyle name="Normal 2" xfId="43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5" Type="http://schemas.openxmlformats.org/officeDocument/2006/relationships/image" Target="../media/image10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114</xdr:row>
      <xdr:rowOff>0</xdr:rowOff>
    </xdr:from>
    <xdr:to>
      <xdr:col>19</xdr:col>
      <xdr:colOff>133350</xdr:colOff>
      <xdr:row>150</xdr:row>
      <xdr:rowOff>0</xdr:rowOff>
    </xdr:to>
    <xdr:pic>
      <xdr:nvPicPr>
        <xdr:cNvPr id="5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19200" y="21717000"/>
          <a:ext cx="10496550" cy="6858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151</xdr:row>
      <xdr:rowOff>0</xdr:rowOff>
    </xdr:from>
    <xdr:to>
      <xdr:col>21</xdr:col>
      <xdr:colOff>209550</xdr:colOff>
      <xdr:row>189</xdr:row>
      <xdr:rowOff>76200</xdr:rowOff>
    </xdr:to>
    <xdr:pic>
      <xdr:nvPicPr>
        <xdr:cNvPr id="6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28765500"/>
          <a:ext cx="13011150" cy="7315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0</xdr:col>
      <xdr:colOff>0</xdr:colOff>
      <xdr:row>191</xdr:row>
      <xdr:rowOff>0</xdr:rowOff>
    </xdr:from>
    <xdr:to>
      <xdr:col>21</xdr:col>
      <xdr:colOff>209550</xdr:colOff>
      <xdr:row>227</xdr:row>
      <xdr:rowOff>152400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36385500"/>
          <a:ext cx="13011150" cy="701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9525</xdr:colOff>
      <xdr:row>46</xdr:row>
      <xdr:rowOff>123825</xdr:rowOff>
    </xdr:from>
    <xdr:to>
      <xdr:col>19</xdr:col>
      <xdr:colOff>57150</xdr:colOff>
      <xdr:row>89</xdr:row>
      <xdr:rowOff>123825</xdr:rowOff>
    </xdr:to>
    <xdr:pic>
      <xdr:nvPicPr>
        <xdr:cNvPr id="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228725" y="8886825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2</xdr:col>
      <xdr:colOff>0</xdr:colOff>
      <xdr:row>2</xdr:row>
      <xdr:rowOff>95250</xdr:rowOff>
    </xdr:from>
    <xdr:to>
      <xdr:col>19</xdr:col>
      <xdr:colOff>47625</xdr:colOff>
      <xdr:row>45</xdr:row>
      <xdr:rowOff>95250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19200" y="476250"/>
          <a:ext cx="10410825" cy="8191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5390</xdr:row>
      <xdr:rowOff>9525</xdr:rowOff>
    </xdr:from>
    <xdr:to>
      <xdr:col>1</xdr:col>
      <xdr:colOff>593435</xdr:colOff>
      <xdr:row>5390</xdr:row>
      <xdr:rowOff>23891</xdr:rowOff>
    </xdr:to>
    <xdr:pic>
      <xdr:nvPicPr>
        <xdr:cNvPr id="2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27103375"/>
          <a:ext cx="418719" cy="1436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5479</xdr:row>
      <xdr:rowOff>161925</xdr:rowOff>
    </xdr:from>
    <xdr:to>
      <xdr:col>1</xdr:col>
      <xdr:colOff>541238</xdr:colOff>
      <xdr:row>5480</xdr:row>
      <xdr:rowOff>32271</xdr:rowOff>
    </xdr:to>
    <xdr:pic>
      <xdr:nvPicPr>
        <xdr:cNvPr id="3" name="Picture 3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840809850"/>
          <a:ext cx="395097" cy="22827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85725</xdr:colOff>
      <xdr:row>5534</xdr:row>
      <xdr:rowOff>0</xdr:rowOff>
    </xdr:from>
    <xdr:to>
      <xdr:col>1</xdr:col>
      <xdr:colOff>623534</xdr:colOff>
      <xdr:row>5534</xdr:row>
      <xdr:rowOff>23779</xdr:rowOff>
    </xdr:to>
    <xdr:pic>
      <xdr:nvPicPr>
        <xdr:cNvPr id="4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85725" y="849039450"/>
          <a:ext cx="351663" cy="23779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5336</xdr:row>
      <xdr:rowOff>9525</xdr:rowOff>
    </xdr:from>
    <xdr:to>
      <xdr:col>1</xdr:col>
      <xdr:colOff>593435</xdr:colOff>
      <xdr:row>5336</xdr:row>
      <xdr:rowOff>24541</xdr:rowOff>
    </xdr:to>
    <xdr:pic>
      <xdr:nvPicPr>
        <xdr:cNvPr id="5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8873775"/>
          <a:ext cx="418719" cy="15016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57150</xdr:colOff>
      <xdr:row>5296</xdr:row>
      <xdr:rowOff>9525</xdr:rowOff>
    </xdr:from>
    <xdr:to>
      <xdr:col>1</xdr:col>
      <xdr:colOff>593435</xdr:colOff>
      <xdr:row>5296</xdr:row>
      <xdr:rowOff>24540</xdr:rowOff>
    </xdr:to>
    <xdr:pic>
      <xdr:nvPicPr>
        <xdr:cNvPr id="6" name="Picture 1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812777775"/>
          <a:ext cx="418719" cy="15015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 editAs="oneCell">
    <xdr:from>
      <xdr:col>0</xdr:col>
      <xdr:colOff>28575</xdr:colOff>
      <xdr:row>5575</xdr:row>
      <xdr:rowOff>0</xdr:rowOff>
    </xdr:from>
    <xdr:to>
      <xdr:col>1</xdr:col>
      <xdr:colOff>474563</xdr:colOff>
      <xdr:row>5575</xdr:row>
      <xdr:rowOff>25034</xdr:rowOff>
    </xdr:to>
    <xdr:pic>
      <xdr:nvPicPr>
        <xdr:cNvPr id="7" name="Picture 4" descr="F:\foto2\siregar\tirtanadi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8575" y="855287850"/>
          <a:ext cx="328422" cy="25034"/>
        </a:xfrm>
        <a:prstGeom prst="rect">
          <a:avLst/>
        </a:prstGeom>
        <a:noFill/>
        <a:ln w="9525" cmpd="sng">
          <a:noFill/>
          <a:miter lim="800000"/>
          <a:headEnd/>
          <a:tailEnd/>
        </a:ln>
        <a:effectLst>
          <a:outerShdw dist="50800" dir="5400000" algn="ctr" rotWithShape="0">
            <a:srgbClr val="FFFFFF"/>
          </a:outerShdw>
        </a:effectLst>
      </xdr:spPr>
    </xdr:pic>
    <xdr:clientData/>
  </xdr:twoCellAnchor>
  <xdr:twoCellAnchor>
    <xdr:from>
      <xdr:col>0</xdr:col>
      <xdr:colOff>200025</xdr:colOff>
      <xdr:row>1083</xdr:row>
      <xdr:rowOff>180975</xdr:rowOff>
    </xdr:from>
    <xdr:to>
      <xdr:col>1</xdr:col>
      <xdr:colOff>4476750</xdr:colOff>
      <xdr:row>1086</xdr:row>
      <xdr:rowOff>190500</xdr:rowOff>
    </xdr:to>
    <xdr:pic>
      <xdr:nvPicPr>
        <xdr:cNvPr id="77372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746468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1119</xdr:row>
      <xdr:rowOff>180975</xdr:rowOff>
    </xdr:from>
    <xdr:to>
      <xdr:col>1</xdr:col>
      <xdr:colOff>4476750</xdr:colOff>
      <xdr:row>1122</xdr:row>
      <xdr:rowOff>190500</xdr:rowOff>
    </xdr:to>
    <xdr:pic>
      <xdr:nvPicPr>
        <xdr:cNvPr id="77374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83228850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1191</xdr:row>
      <xdr:rowOff>180975</xdr:rowOff>
    </xdr:from>
    <xdr:to>
      <xdr:col>1</xdr:col>
      <xdr:colOff>4476750</xdr:colOff>
      <xdr:row>1194</xdr:row>
      <xdr:rowOff>190500</xdr:rowOff>
    </xdr:to>
    <xdr:pic>
      <xdr:nvPicPr>
        <xdr:cNvPr id="77375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400764375"/>
          <a:ext cx="4581525" cy="971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200025</xdr:colOff>
      <xdr:row>1155</xdr:row>
      <xdr:rowOff>180975</xdr:rowOff>
    </xdr:from>
    <xdr:to>
      <xdr:col>1</xdr:col>
      <xdr:colOff>4476750</xdr:colOff>
      <xdr:row>1158</xdr:row>
      <xdr:rowOff>190500</xdr:rowOff>
    </xdr:to>
    <xdr:pic>
      <xdr:nvPicPr>
        <xdr:cNvPr id="77376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200025" y="391982325"/>
          <a:ext cx="45815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186419</xdr:colOff>
      <xdr:row>1230</xdr:row>
      <xdr:rowOff>72118</xdr:rowOff>
    </xdr:from>
    <xdr:to>
      <xdr:col>1</xdr:col>
      <xdr:colOff>3333751</xdr:colOff>
      <xdr:row>1231</xdr:row>
      <xdr:rowOff>140975</xdr:rowOff>
    </xdr:to>
    <xdr:pic>
      <xdr:nvPicPr>
        <xdr:cNvPr id="48" name="Picture 2" descr="logo media format horizontal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485776" y="418287654"/>
          <a:ext cx="3147332" cy="5042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C2" sqref="C2:S91"/>
    </sheetView>
  </sheetViews>
  <sheetFormatPr defaultRowHeight="15"/>
  <cols>
    <col min="1" max="16384" width="9.140625" style="50"/>
  </cols>
  <sheetData/>
  <pageMargins left="0.70866141732283472" right="0.70866141732283472" top="0.62992125984251968" bottom="0.70866141732283472" header="0.31496062992125984" footer="0.31496062992125984"/>
  <pageSetup paperSize="9" scale="55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sheetPr>
    <pageSetUpPr fitToPage="1"/>
  </sheetPr>
  <dimension ref="A2:X41"/>
  <sheetViews>
    <sheetView tabSelected="1" topLeftCell="A10" zoomScale="70" zoomScaleNormal="70" workbookViewId="0">
      <selection sqref="A1:I31"/>
    </sheetView>
  </sheetViews>
  <sheetFormatPr defaultRowHeight="12"/>
  <cols>
    <col min="1" max="1" width="4.5703125" style="1" customWidth="1"/>
    <col min="2" max="2" width="20" style="1" customWidth="1"/>
    <col min="3" max="3" width="25" style="1" customWidth="1"/>
    <col min="4" max="4" width="10" style="47" customWidth="1"/>
    <col min="5" max="5" width="8.5703125" style="1" customWidth="1"/>
    <col min="6" max="6" width="11" style="1" customWidth="1"/>
    <col min="7" max="7" width="16.42578125" style="1" customWidth="1"/>
    <col min="8" max="8" width="18.85546875" style="1" customWidth="1"/>
    <col min="9" max="9" width="16.5703125" style="1" customWidth="1"/>
    <col min="10" max="10" width="9.140625" style="1" customWidth="1"/>
    <col min="11" max="11" width="17.42578125" style="1" bestFit="1" customWidth="1"/>
    <col min="12" max="12" width="11.7109375" style="1" bestFit="1" customWidth="1"/>
    <col min="13" max="13" width="12.140625" style="1" bestFit="1" customWidth="1"/>
    <col min="14" max="14" width="27.7109375" style="1" customWidth="1"/>
    <col min="15" max="15" width="3.28515625" style="1" customWidth="1"/>
    <col min="16" max="16" width="15.7109375" style="1" bestFit="1" customWidth="1"/>
    <col min="17" max="16384" width="9.140625" style="1"/>
  </cols>
  <sheetData>
    <row r="2" spans="1:11" ht="33.75">
      <c r="A2" s="5"/>
      <c r="B2" s="67" t="s">
        <v>19</v>
      </c>
      <c r="C2" s="67"/>
      <c r="D2" s="67"/>
      <c r="E2" s="67"/>
      <c r="F2" s="67"/>
      <c r="G2" s="67"/>
      <c r="H2" s="67"/>
      <c r="I2" s="67"/>
    </row>
    <row r="3" spans="1:11" ht="24.75" customHeight="1">
      <c r="A3" s="5"/>
      <c r="B3" s="68" t="s">
        <v>31</v>
      </c>
      <c r="C3" s="68"/>
      <c r="D3" s="68"/>
      <c r="E3" s="68"/>
      <c r="F3" s="68"/>
      <c r="G3" s="68"/>
      <c r="H3" s="68"/>
      <c r="I3" s="68"/>
    </row>
    <row r="4" spans="1:11" ht="26.25">
      <c r="A4" s="32"/>
      <c r="B4" s="69" t="s">
        <v>32</v>
      </c>
      <c r="C4" s="69"/>
      <c r="D4" s="69"/>
      <c r="E4" s="69"/>
      <c r="F4" s="69"/>
      <c r="G4" s="69"/>
      <c r="H4" s="69"/>
      <c r="I4" s="69"/>
    </row>
    <row r="5" spans="1:11" ht="15.75">
      <c r="A5" s="49"/>
      <c r="B5" s="49"/>
      <c r="C5" s="49"/>
      <c r="D5" s="49"/>
      <c r="E5" s="49"/>
      <c r="F5" s="49"/>
      <c r="G5" s="49"/>
      <c r="H5" s="49"/>
      <c r="I5" s="49"/>
    </row>
    <row r="6" spans="1:11" ht="15.75">
      <c r="A6" s="70" t="s">
        <v>0</v>
      </c>
      <c r="B6" s="72" t="s">
        <v>1</v>
      </c>
      <c r="C6" s="73"/>
      <c r="D6" s="70" t="s">
        <v>2</v>
      </c>
      <c r="E6" s="70" t="s">
        <v>3</v>
      </c>
      <c r="F6" s="70" t="s">
        <v>4</v>
      </c>
      <c r="G6" s="6" t="s">
        <v>5</v>
      </c>
      <c r="H6" s="6" t="s">
        <v>6</v>
      </c>
      <c r="I6" s="6" t="s">
        <v>7</v>
      </c>
    </row>
    <row r="7" spans="1:11" ht="15.75">
      <c r="A7" s="71"/>
      <c r="B7" s="74"/>
      <c r="C7" s="75"/>
      <c r="D7" s="71"/>
      <c r="E7" s="71"/>
      <c r="F7" s="71"/>
      <c r="G7" s="7" t="s">
        <v>8</v>
      </c>
      <c r="H7" s="7" t="s">
        <v>8</v>
      </c>
      <c r="I7" s="7" t="s">
        <v>8</v>
      </c>
    </row>
    <row r="8" spans="1:11" ht="15.75">
      <c r="A8" s="6" t="s">
        <v>9</v>
      </c>
      <c r="B8" s="41" t="s">
        <v>28</v>
      </c>
      <c r="C8" s="39"/>
      <c r="D8" s="33"/>
      <c r="E8" s="8"/>
      <c r="F8" s="8"/>
      <c r="G8" s="8"/>
      <c r="H8" s="9"/>
      <c r="I8" s="10"/>
    </row>
    <row r="9" spans="1:11" s="38" customFormat="1" ht="15.75">
      <c r="A9" s="56">
        <v>1</v>
      </c>
      <c r="B9" s="76" t="s">
        <v>33</v>
      </c>
      <c r="C9" s="77"/>
      <c r="D9" s="57">
        <v>4</v>
      </c>
      <c r="E9" s="56" t="s">
        <v>26</v>
      </c>
      <c r="F9" s="56" t="s">
        <v>27</v>
      </c>
      <c r="G9" s="36">
        <v>294360</v>
      </c>
      <c r="H9" s="36">
        <f>G9*D9</f>
        <v>1177440</v>
      </c>
      <c r="I9" s="37"/>
    </row>
    <row r="10" spans="1:11" s="38" customFormat="1" ht="15.75">
      <c r="A10" s="34">
        <f>+A9+1</f>
        <v>2</v>
      </c>
      <c r="B10" s="76" t="s">
        <v>34</v>
      </c>
      <c r="C10" s="77"/>
      <c r="D10" s="35">
        <v>4</v>
      </c>
      <c r="E10" s="34" t="s">
        <v>25</v>
      </c>
      <c r="F10" s="34" t="s">
        <v>27</v>
      </c>
      <c r="G10" s="36">
        <v>184974</v>
      </c>
      <c r="H10" s="36">
        <f t="shared" ref="H10:H12" si="0">G10*D10</f>
        <v>739896</v>
      </c>
      <c r="I10" s="37"/>
    </row>
    <row r="11" spans="1:11" s="38" customFormat="1" ht="15.75">
      <c r="A11" s="34">
        <v>3</v>
      </c>
      <c r="B11" s="64" t="s">
        <v>35</v>
      </c>
      <c r="C11" s="65"/>
      <c r="D11" s="35">
        <v>24</v>
      </c>
      <c r="E11" s="34" t="s">
        <v>25</v>
      </c>
      <c r="F11" s="34" t="s">
        <v>27</v>
      </c>
      <c r="G11" s="36">
        <v>6455</v>
      </c>
      <c r="H11" s="36">
        <f t="shared" si="0"/>
        <v>154920</v>
      </c>
      <c r="I11" s="37"/>
    </row>
    <row r="12" spans="1:11" s="38" customFormat="1" ht="15.75">
      <c r="A12" s="34">
        <v>4</v>
      </c>
      <c r="B12" s="64" t="s">
        <v>36</v>
      </c>
      <c r="C12" s="65"/>
      <c r="D12" s="35">
        <v>2</v>
      </c>
      <c r="E12" s="34" t="s">
        <v>26</v>
      </c>
      <c r="F12" s="34" t="s">
        <v>27</v>
      </c>
      <c r="G12" s="36">
        <v>242000</v>
      </c>
      <c r="H12" s="36">
        <f t="shared" si="0"/>
        <v>484000</v>
      </c>
      <c r="I12" s="37"/>
    </row>
    <row r="13" spans="1:11" s="38" customFormat="1" ht="18" customHeight="1">
      <c r="A13" s="34"/>
      <c r="B13" s="76"/>
      <c r="C13" s="77"/>
      <c r="D13" s="35"/>
      <c r="E13" s="34"/>
      <c r="F13" s="34"/>
      <c r="G13" s="36"/>
      <c r="H13" s="36"/>
      <c r="I13" s="37"/>
    </row>
    <row r="14" spans="1:11" s="38" customFormat="1" ht="18" customHeight="1">
      <c r="A14" s="58" t="s">
        <v>10</v>
      </c>
      <c r="B14" s="78" t="s">
        <v>11</v>
      </c>
      <c r="C14" s="79"/>
      <c r="D14" s="35"/>
      <c r="E14" s="34"/>
      <c r="F14" s="34"/>
      <c r="G14" s="36"/>
      <c r="H14" s="36"/>
      <c r="I14" s="37"/>
    </row>
    <row r="15" spans="1:11" s="38" customFormat="1" ht="18" customHeight="1">
      <c r="A15" s="14">
        <v>1</v>
      </c>
      <c r="B15" s="62" t="s">
        <v>37</v>
      </c>
      <c r="C15" s="63"/>
      <c r="D15" s="60">
        <v>1.0047999999999999</v>
      </c>
      <c r="E15" s="11" t="s">
        <v>41</v>
      </c>
      <c r="F15" s="34" t="s">
        <v>27</v>
      </c>
      <c r="G15" s="13">
        <v>70725</v>
      </c>
      <c r="H15" s="13">
        <f>G15*D15</f>
        <v>71064.479999999996</v>
      </c>
      <c r="I15" s="37"/>
    </row>
    <row r="16" spans="1:11" s="38" customFormat="1" ht="18" customHeight="1">
      <c r="A16" s="14">
        <f>+A15+1</f>
        <v>2</v>
      </c>
      <c r="B16" s="62" t="s">
        <v>38</v>
      </c>
      <c r="C16" s="63"/>
      <c r="D16" s="60">
        <v>6.0288000000000004</v>
      </c>
      <c r="E16" s="11" t="s">
        <v>41</v>
      </c>
      <c r="F16" s="34" t="s">
        <v>27</v>
      </c>
      <c r="G16" s="13">
        <v>367150</v>
      </c>
      <c r="H16" s="13">
        <f t="shared" ref="H16:H18" si="1">G16*D16</f>
        <v>2213473.92</v>
      </c>
      <c r="I16" s="37"/>
      <c r="K16" s="38">
        <f>24*3*2</f>
        <v>144</v>
      </c>
    </row>
    <row r="17" spans="1:24" s="38" customFormat="1" ht="18" customHeight="1">
      <c r="A17" s="14">
        <f>+A16+1</f>
        <v>3</v>
      </c>
      <c r="B17" s="62" t="s">
        <v>39</v>
      </c>
      <c r="C17" s="63"/>
      <c r="D17" s="61">
        <v>2.0095999999999998</v>
      </c>
      <c r="E17" s="11" t="s">
        <v>41</v>
      </c>
      <c r="F17" s="34" t="s">
        <v>27</v>
      </c>
      <c r="G17" s="13">
        <v>49006</v>
      </c>
      <c r="H17" s="13">
        <f t="shared" si="1"/>
        <v>98482.457599999994</v>
      </c>
      <c r="I17" s="37"/>
    </row>
    <row r="18" spans="1:24" s="38" customFormat="1" ht="18" customHeight="1">
      <c r="A18" s="14">
        <f>+A17+1</f>
        <v>4</v>
      </c>
      <c r="B18" s="62" t="s">
        <v>40</v>
      </c>
      <c r="C18" s="63"/>
      <c r="D18" s="59">
        <v>1</v>
      </c>
      <c r="E18" s="11" t="s">
        <v>42</v>
      </c>
      <c r="F18" s="11" t="s">
        <v>29</v>
      </c>
      <c r="G18" s="13">
        <v>500000</v>
      </c>
      <c r="H18" s="13">
        <f t="shared" si="1"/>
        <v>500000</v>
      </c>
      <c r="I18" s="37"/>
    </row>
    <row r="19" spans="1:24" ht="15.75">
      <c r="A19" s="14"/>
      <c r="B19" s="42"/>
      <c r="C19" s="40"/>
      <c r="D19" s="15"/>
      <c r="E19" s="11"/>
      <c r="F19" s="11"/>
      <c r="G19" s="13"/>
      <c r="H19" s="13"/>
      <c r="I19" s="25"/>
    </row>
    <row r="20" spans="1:24" ht="15.75">
      <c r="A20" s="16"/>
      <c r="B20" s="12"/>
      <c r="C20" s="12"/>
      <c r="D20" s="44"/>
      <c r="E20" s="17"/>
      <c r="F20" s="27"/>
      <c r="G20" s="27" t="s">
        <v>12</v>
      </c>
      <c r="H20" s="28"/>
      <c r="I20" s="26">
        <f>SUM(H9:H18)</f>
        <v>5439276.8576000007</v>
      </c>
    </row>
    <row r="21" spans="1:24" ht="15.75">
      <c r="A21" s="18"/>
      <c r="B21" s="19" t="s">
        <v>20</v>
      </c>
      <c r="C21" s="19"/>
      <c r="D21" s="45"/>
      <c r="E21" s="19"/>
      <c r="F21" s="19"/>
      <c r="G21" s="20"/>
      <c r="H21" s="30" t="s">
        <v>13</v>
      </c>
      <c r="I21" s="9">
        <f>I20</f>
        <v>5439276.8576000007</v>
      </c>
    </row>
    <row r="22" spans="1:24" ht="15.75">
      <c r="A22" s="21"/>
      <c r="B22" s="43" t="str">
        <f>+N40</f>
        <v>Lima Juta Empat Ratus Tiga Puluh Sembilan Ribu Rupiah</v>
      </c>
      <c r="C22" s="22"/>
      <c r="D22" s="46"/>
      <c r="E22" s="23"/>
      <c r="F22" s="23"/>
      <c r="G22" s="24"/>
      <c r="H22" s="31" t="s">
        <v>14</v>
      </c>
      <c r="I22" s="25">
        <f>ROUND(I21,-3)</f>
        <v>5439000</v>
      </c>
    </row>
    <row r="23" spans="1:24" ht="15.75">
      <c r="A23" s="2"/>
      <c r="B23" s="2"/>
      <c r="C23" s="2"/>
      <c r="D23" s="29"/>
      <c r="E23" s="2"/>
      <c r="F23" s="2"/>
      <c r="G23" s="2"/>
      <c r="H23" s="2"/>
      <c r="I23" s="3"/>
    </row>
    <row r="24" spans="1:24" ht="15.75">
      <c r="A24" s="4"/>
      <c r="B24" s="4"/>
      <c r="C24" s="4"/>
      <c r="D24" s="48"/>
      <c r="E24" s="4"/>
      <c r="F24" s="4"/>
      <c r="G24" s="4"/>
      <c r="H24" s="66" t="s">
        <v>30</v>
      </c>
      <c r="I24" s="66"/>
    </row>
    <row r="25" spans="1:24" ht="15.75">
      <c r="A25" s="66" t="s">
        <v>15</v>
      </c>
      <c r="B25" s="66"/>
      <c r="C25" s="66"/>
      <c r="D25" s="66" t="s">
        <v>16</v>
      </c>
      <c r="E25" s="66"/>
      <c r="F25" s="66"/>
      <c r="G25" s="4"/>
      <c r="H25" s="66" t="s">
        <v>17</v>
      </c>
      <c r="I25" s="66"/>
    </row>
    <row r="26" spans="1:24" ht="15.75">
      <c r="A26" s="4"/>
      <c r="B26" s="4"/>
      <c r="C26" s="4"/>
      <c r="D26" s="48"/>
      <c r="E26" s="4"/>
      <c r="F26" s="4"/>
      <c r="G26" s="4"/>
      <c r="H26" s="4"/>
      <c r="I26" s="4"/>
    </row>
    <row r="27" spans="1:24" ht="15.75">
      <c r="A27" s="4"/>
      <c r="B27" s="4"/>
      <c r="C27" s="4"/>
      <c r="D27" s="48"/>
      <c r="E27" s="4"/>
      <c r="F27" s="4"/>
      <c r="G27" s="4"/>
      <c r="H27" s="4"/>
      <c r="I27" s="4"/>
    </row>
    <row r="28" spans="1:24" ht="15.75">
      <c r="A28" s="4"/>
      <c r="B28" s="4"/>
      <c r="C28" s="4"/>
      <c r="D28" s="48"/>
      <c r="E28" s="4"/>
      <c r="F28" s="4"/>
      <c r="G28" s="4"/>
      <c r="H28" s="4"/>
      <c r="I28" s="4"/>
    </row>
    <row r="29" spans="1:24" ht="15.75">
      <c r="A29" s="80" t="s">
        <v>24</v>
      </c>
      <c r="B29" s="80"/>
      <c r="C29" s="80"/>
      <c r="D29" s="80" t="s">
        <v>43</v>
      </c>
      <c r="E29" s="80"/>
      <c r="F29" s="80"/>
      <c r="G29" s="4"/>
      <c r="H29" s="80" t="s">
        <v>22</v>
      </c>
      <c r="I29" s="80"/>
    </row>
    <row r="30" spans="1:24" ht="15.75">
      <c r="A30" s="66" t="s">
        <v>21</v>
      </c>
      <c r="B30" s="66"/>
      <c r="C30" s="66"/>
      <c r="D30" s="66" t="s">
        <v>44</v>
      </c>
      <c r="E30" s="66"/>
      <c r="F30" s="66"/>
      <c r="G30" s="4"/>
      <c r="H30" s="66" t="s">
        <v>18</v>
      </c>
      <c r="I30" s="66"/>
    </row>
    <row r="32" spans="1:24" ht="15">
      <c r="N32" s="51">
        <f>+I22</f>
        <v>5439000</v>
      </c>
      <c r="O32" s="52">
        <v>1</v>
      </c>
      <c r="P32" s="52">
        <f>+O32*10</f>
        <v>10</v>
      </c>
      <c r="Q32" s="52">
        <f t="shared" ref="Q32:X32" si="2">+P32*10</f>
        <v>100</v>
      </c>
      <c r="R32" s="52">
        <f t="shared" si="2"/>
        <v>1000</v>
      </c>
      <c r="S32" s="52">
        <f t="shared" si="2"/>
        <v>10000</v>
      </c>
      <c r="T32" s="52">
        <f t="shared" si="2"/>
        <v>100000</v>
      </c>
      <c r="U32" s="52">
        <f t="shared" si="2"/>
        <v>1000000</v>
      </c>
      <c r="V32" s="52">
        <f t="shared" si="2"/>
        <v>10000000</v>
      </c>
      <c r="W32" s="52">
        <f t="shared" si="2"/>
        <v>100000000</v>
      </c>
      <c r="X32" s="52">
        <f t="shared" si="2"/>
        <v>1000000000</v>
      </c>
    </row>
    <row r="33" spans="14:24" ht="15">
      <c r="N33" s="53" t="s">
        <v>23</v>
      </c>
      <c r="O33" s="52">
        <v>0</v>
      </c>
      <c r="P33" s="54">
        <f>MOD(N32,P32)</f>
        <v>0</v>
      </c>
      <c r="Q33" s="54">
        <f>MOD(N32,Q32)</f>
        <v>0</v>
      </c>
      <c r="R33" s="54">
        <f>MOD(N32,R32)</f>
        <v>0</v>
      </c>
      <c r="S33" s="54">
        <f>MOD(N32,S32)</f>
        <v>9000</v>
      </c>
      <c r="T33" s="54">
        <f>MOD(N32,T32)</f>
        <v>39000</v>
      </c>
      <c r="U33" s="54">
        <f>MOD(N32,U32)</f>
        <v>439000</v>
      </c>
      <c r="V33" s="54">
        <f>MOD(N32,V32)</f>
        <v>5439000</v>
      </c>
      <c r="W33" s="54">
        <f>MOD(N32,W32)</f>
        <v>5439000</v>
      </c>
      <c r="X33" s="54">
        <f>MOD(N32,X32)</f>
        <v>5439000</v>
      </c>
    </row>
    <row r="34" spans="14:24" ht="15">
      <c r="N34" s="52"/>
      <c r="O34" s="52"/>
      <c r="P34" s="52">
        <f t="shared" ref="P34:U34" si="3">+P33-O33</f>
        <v>0</v>
      </c>
      <c r="Q34" s="52">
        <f t="shared" si="3"/>
        <v>0</v>
      </c>
      <c r="R34" s="52">
        <f t="shared" si="3"/>
        <v>0</v>
      </c>
      <c r="S34" s="52">
        <f t="shared" si="3"/>
        <v>9000</v>
      </c>
      <c r="T34" s="52">
        <f t="shared" si="3"/>
        <v>30000</v>
      </c>
      <c r="U34" s="52">
        <f t="shared" si="3"/>
        <v>400000</v>
      </c>
      <c r="V34" s="52">
        <f>+V33-U33</f>
        <v>5000000</v>
      </c>
      <c r="W34" s="52">
        <f t="shared" ref="W34:X34" si="4">+W33-V33</f>
        <v>0</v>
      </c>
      <c r="X34" s="52">
        <f t="shared" si="4"/>
        <v>0</v>
      </c>
    </row>
    <row r="35" spans="14:24" ht="15">
      <c r="N35" s="52"/>
      <c r="O35" s="52"/>
      <c r="P35" s="52">
        <f t="shared" ref="P35:U35" si="5">+P34*10/P32</f>
        <v>0</v>
      </c>
      <c r="Q35" s="52">
        <f t="shared" si="5"/>
        <v>0</v>
      </c>
      <c r="R35" s="52">
        <f t="shared" si="5"/>
        <v>0</v>
      </c>
      <c r="S35" s="52">
        <f t="shared" si="5"/>
        <v>9</v>
      </c>
      <c r="T35" s="52">
        <f t="shared" si="5"/>
        <v>3</v>
      </c>
      <c r="U35" s="52">
        <f t="shared" si="5"/>
        <v>4</v>
      </c>
      <c r="V35" s="52">
        <f>+V34*10/V32</f>
        <v>5</v>
      </c>
      <c r="W35" s="52">
        <f t="shared" ref="W35:X35" si="6">+W34*10/W32</f>
        <v>0</v>
      </c>
      <c r="X35" s="52">
        <f t="shared" si="6"/>
        <v>0</v>
      </c>
    </row>
    <row r="36" spans="14:24" ht="15">
      <c r="N36" s="52"/>
      <c r="O36" s="52"/>
      <c r="P36" s="52" t="str">
        <f>IF(AND(P35&gt;0,Q35&lt;&gt;1),CHOOSE(P35,"satu","dua","tiga","empat","lima","enam","tujuh","delapan","sembilan"),"")</f>
        <v/>
      </c>
      <c r="Q36" s="52" t="str">
        <f>IF(Q35&gt;0,CHOOSE(Q35,CHOOSE(P35+1,"se","se","dua","tiga","empat","lima","enam","tujuh","delapan","sembilan"),"dua","tiga","empat","lima","enam","tujuh","delapan","sembilan"),"")</f>
        <v/>
      </c>
      <c r="R36" s="52" t="str">
        <f>IF(R35&gt;0,CHOOSE(R35,"se","dua","tiga","empat","lima","enam","tujuh","delapan","sembilan"),"")</f>
        <v/>
      </c>
      <c r="S36" s="52" t="str">
        <f>IF(AND(S35&gt;0,T35&lt;&gt;1),CHOOSE(S35,"satu","dua","tiga","empat","lima","enam","tujuh","delapan","sembilan"),"")</f>
        <v>sembilan</v>
      </c>
      <c r="T36" s="52" t="str">
        <f>IF(T35&gt;0,CHOOSE(T35,CHOOSE(S35+1,"se","se","dua","tiga","empat","lima","enam","tujuh","delapan","sembilan"),"dua","tiga","empat","lima","enam","tujuh","delapan","sembilan"),"")</f>
        <v>tiga</v>
      </c>
      <c r="U36" s="52" t="str">
        <f>IF(U35&gt;0,CHOOSE(U35,"se","dua","tiga","empat","lima","enam","tujuh","delapan","sembilan"),"")</f>
        <v>empat</v>
      </c>
      <c r="V36" s="52" t="str">
        <f>IF(AND(V35&gt;0,W35&lt;&gt;1),CHOOSE(V35,"satu","dua","tiga","empat","lima","enam","tujuh","delapan","sembilan"),"")</f>
        <v>lima</v>
      </c>
      <c r="W36" s="52" t="str">
        <f>IF(W35&gt;0,CHOOSE(W35,CHOOSE(V35+1,"","se","dua","tiga","empat","lima","enam","tujuh","delapan","sembilan"),"dua","tiga","empat","lima","enam","tujuh","delapan","sembilan"),"")</f>
        <v/>
      </c>
      <c r="X36" s="52" t="str">
        <f>IF(X35&gt;0,CHOOSE(X35,"se","dua","tiga","empat","lima","enam","tujuh","delapan","sembilan"),"")</f>
        <v/>
      </c>
    </row>
    <row r="37" spans="14:24" ht="15">
      <c r="N37" s="52"/>
      <c r="O37" s="52"/>
      <c r="P37" s="52"/>
      <c r="Q37" s="52" t="str">
        <f>IF(Q35&gt;0,IF(AND(Q35=1,P35&gt;0)," belas "," puluh "),"")</f>
        <v/>
      </c>
      <c r="R37" s="52" t="str">
        <f>IF(R35&gt;0," ratus ","")</f>
        <v/>
      </c>
      <c r="S37" s="52" t="str">
        <f>IF(SUM(S35,U35)&gt;0," ribu ","")</f>
        <v xml:space="preserve"> ribu </v>
      </c>
      <c r="T37" s="52" t="str">
        <f>IF(T35&gt;0,IF(AND(T35=1,S35&gt;0)," belas "," puluh "),"")</f>
        <v xml:space="preserve"> puluh </v>
      </c>
      <c r="U37" s="52" t="str">
        <f>IF(U35&gt;0," ratus ","")</f>
        <v xml:space="preserve"> ratus </v>
      </c>
      <c r="V37" s="52" t="str">
        <f>IF(SUM(V35,X35)&gt;0," juta ","")</f>
        <v xml:space="preserve"> juta </v>
      </c>
      <c r="W37" s="52" t="str">
        <f>IF(W35&gt;0,IF(AND(W35=1,V35&gt;0)," belas "," puluh "),"")</f>
        <v/>
      </c>
      <c r="X37" s="52" t="str">
        <f>IF(X35&gt;0," ratus ","")</f>
        <v/>
      </c>
    </row>
    <row r="38" spans="14:24" ht="15">
      <c r="N38" s="52"/>
      <c r="O38" s="52"/>
      <c r="P38" s="52" t="str">
        <f>CONCATENATE(P36,P31)</f>
        <v/>
      </c>
      <c r="Q38" s="52" t="str">
        <f t="shared" ref="Q38:X38" si="7">CONCATENATE(Q36,Q37)</f>
        <v/>
      </c>
      <c r="R38" s="52" t="str">
        <f t="shared" si="7"/>
        <v/>
      </c>
      <c r="S38" s="52" t="str">
        <f t="shared" si="7"/>
        <v xml:space="preserve">sembilan ribu </v>
      </c>
      <c r="T38" s="52" t="str">
        <f t="shared" si="7"/>
        <v xml:space="preserve">tiga puluh </v>
      </c>
      <c r="U38" s="52" t="str">
        <f t="shared" si="7"/>
        <v xml:space="preserve">empat ratus </v>
      </c>
      <c r="V38" s="52" t="str">
        <f t="shared" si="7"/>
        <v xml:space="preserve">lima juta </v>
      </c>
      <c r="W38" s="52" t="str">
        <f t="shared" si="7"/>
        <v/>
      </c>
      <c r="X38" s="52" t="str">
        <f t="shared" si="7"/>
        <v/>
      </c>
    </row>
    <row r="39" spans="14:24" ht="15">
      <c r="N39" s="52"/>
      <c r="O39" s="52"/>
      <c r="P39" s="52"/>
      <c r="Q39" s="52"/>
      <c r="R39" s="52"/>
      <c r="S39" s="52"/>
      <c r="T39" s="52"/>
      <c r="U39" s="52"/>
      <c r="V39" s="52"/>
      <c r="W39" s="52"/>
      <c r="X39" s="52"/>
    </row>
    <row r="40" spans="14:24" ht="15">
      <c r="N40" s="53" t="str">
        <f>PROPER(CONCATENATE(X38,W38,V38,U38,T38,S38,R38,Q38,P38,N33))</f>
        <v>Lima Juta Empat Ratus Tiga Puluh Sembilan Ribu Rupiah</v>
      </c>
      <c r="O40" s="52"/>
      <c r="P40" s="52"/>
      <c r="Q40" s="52"/>
      <c r="R40" s="52"/>
      <c r="S40" s="52"/>
      <c r="T40" s="52"/>
      <c r="U40" s="52"/>
      <c r="V40" s="52"/>
      <c r="W40" s="52"/>
      <c r="X40" s="52"/>
    </row>
    <row r="41" spans="14:24" ht="15">
      <c r="N41" s="55"/>
      <c r="O41" s="55"/>
      <c r="P41" s="55"/>
      <c r="Q41" s="55"/>
      <c r="R41" s="55"/>
      <c r="S41" s="55"/>
      <c r="T41" s="55"/>
      <c r="U41" s="55"/>
      <c r="V41" s="55"/>
      <c r="W41" s="55"/>
      <c r="X41" s="55"/>
    </row>
  </sheetData>
  <mergeCells count="28">
    <mergeCell ref="A29:C29"/>
    <mergeCell ref="D29:F29"/>
    <mergeCell ref="H29:I29"/>
    <mergeCell ref="A30:C30"/>
    <mergeCell ref="D30:F30"/>
    <mergeCell ref="H30:I30"/>
    <mergeCell ref="H24:I24"/>
    <mergeCell ref="A25:C25"/>
    <mergeCell ref="D25:F25"/>
    <mergeCell ref="H25:I25"/>
    <mergeCell ref="B2:I2"/>
    <mergeCell ref="B3:I3"/>
    <mergeCell ref="B4:I4"/>
    <mergeCell ref="A6:A7"/>
    <mergeCell ref="B6:C7"/>
    <mergeCell ref="D6:D7"/>
    <mergeCell ref="E6:E7"/>
    <mergeCell ref="F6:F7"/>
    <mergeCell ref="B9:C9"/>
    <mergeCell ref="B10:C10"/>
    <mergeCell ref="B14:C14"/>
    <mergeCell ref="B13:C13"/>
    <mergeCell ref="B18:C18"/>
    <mergeCell ref="B11:C11"/>
    <mergeCell ref="B12:C12"/>
    <mergeCell ref="B15:C15"/>
    <mergeCell ref="B16:C16"/>
    <mergeCell ref="B17:C17"/>
  </mergeCells>
  <printOptions horizontalCentered="1"/>
  <pageMargins left="0.19685039370078741" right="0.19685039370078741" top="0.82677165354330717" bottom="0.55118110236220474" header="1.7716535433070868" footer="0.74803149606299213"/>
  <pageSetup paperSize="256" scale="79" firstPageNumber="4294963191" orientation="portrait" horizontalDpi="4294967293" verticalDpi="4294967293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2</vt:i4>
      </vt:variant>
    </vt:vector>
  </HeadingPairs>
  <TitlesOfParts>
    <vt:vector size="4" baseType="lpstr">
      <vt:lpstr>AlDas</vt:lpstr>
      <vt:lpstr>rab 2018</vt:lpstr>
      <vt:lpstr>AlDas!Print_Area</vt:lpstr>
      <vt:lpstr>'rab 2018'!Print_Area</vt:lpstr>
    </vt:vector>
  </TitlesOfParts>
  <Company>pdam</Company>
  <LinksUpToDate>false</LinksUpToDate>
  <CharactersWithSpaces>0</CharactersWithSpaces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HABIBI AL MUHSHI SIREGAR</dc:creator>
  <cp:lastModifiedBy>Windows User</cp:lastModifiedBy>
  <cp:revision/>
  <cp:lastPrinted>2022-04-21T02:41:16Z</cp:lastPrinted>
  <dcterms:created xsi:type="dcterms:W3CDTF">2012-03-21T04:38:16Z</dcterms:created>
  <dcterms:modified xsi:type="dcterms:W3CDTF">2022-04-21T02:41:20Z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1033-6.3.0.1733</vt:lpwstr>
  </property>
</Properties>
</file>