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/>
  </bookViews>
  <sheets>
    <sheet name="rab 2018" sheetId="8" r:id="rId1"/>
    <sheet name="Aldas" sheetId="14" r:id="rId2"/>
  </sheets>
  <definedNames>
    <definedName name="_xlnm.Print_Area" localSheetId="0">'rab 2018'!$A$2:$I$28</definedName>
  </definedNames>
  <calcPr calcId="124519"/>
</workbook>
</file>

<file path=xl/calcChain.xml><?xml version="1.0" encoding="utf-8"?>
<calcChain xmlns="http://schemas.openxmlformats.org/spreadsheetml/2006/main">
  <c r="A10" i="8"/>
  <c r="A11" s="1"/>
  <c r="H15"/>
  <c r="K10"/>
  <c r="H10"/>
  <c r="H14" l="1"/>
  <c r="I16" s="1"/>
  <c r="AC17"/>
  <c r="AD17" s="1"/>
  <c r="AE17" s="1"/>
  <c r="G9"/>
  <c r="H9" s="1"/>
  <c r="AF17" l="1"/>
  <c r="K13"/>
  <c r="K11"/>
  <c r="H11"/>
  <c r="M9"/>
  <c r="AG17" l="1"/>
  <c r="I12"/>
  <c r="I17" s="1"/>
  <c r="I19" s="1"/>
  <c r="I20" s="1"/>
  <c r="AA17" s="1"/>
  <c r="AC18" l="1"/>
  <c r="AC19" s="1"/>
  <c r="AC20" s="1"/>
  <c r="AD18"/>
  <c r="AE18"/>
  <c r="AF18"/>
  <c r="AG18"/>
  <c r="AH17"/>
  <c r="AE19" l="1"/>
  <c r="AE20" s="1"/>
  <c r="AE21" s="1"/>
  <c r="AF19"/>
  <c r="AF20" s="1"/>
  <c r="AG19"/>
  <c r="AG20" s="1"/>
  <c r="AD19"/>
  <c r="AD20" s="1"/>
  <c r="AC21" s="1"/>
  <c r="AC23" s="1"/>
  <c r="AH18"/>
  <c r="AH19" s="1"/>
  <c r="AH20" s="1"/>
  <c r="AI17"/>
  <c r="AG21" l="1"/>
  <c r="AF21"/>
  <c r="AE22"/>
  <c r="AE23" s="1"/>
  <c r="AG22"/>
  <c r="AD22"/>
  <c r="AD21"/>
  <c r="AH22"/>
  <c r="AH21"/>
  <c r="AF22"/>
  <c r="AI18"/>
  <c r="AI19" s="1"/>
  <c r="AI20" s="1"/>
  <c r="AJ17"/>
  <c r="AG23" l="1"/>
  <c r="AF23"/>
  <c r="AD23"/>
  <c r="AJ18"/>
  <c r="AJ19" s="1"/>
  <c r="AJ20" s="1"/>
  <c r="AI21" s="1"/>
  <c r="AK17"/>
  <c r="AK18" s="1"/>
  <c r="AH23"/>
  <c r="AJ22" l="1"/>
  <c r="AJ21"/>
  <c r="AK19"/>
  <c r="AK20" s="1"/>
  <c r="AK22" l="1"/>
  <c r="AK21"/>
  <c r="AI22"/>
  <c r="AI23" s="1"/>
  <c r="AJ23"/>
  <c r="AK23" l="1"/>
  <c r="AA25" s="1"/>
  <c r="B20" s="1"/>
</calcChain>
</file>

<file path=xl/sharedStrings.xml><?xml version="1.0" encoding="utf-8"?>
<sst xmlns="http://schemas.openxmlformats.org/spreadsheetml/2006/main" count="48" uniqueCount="42">
  <si>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</si>
  <si>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</si>
  <si>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</si>
  <si>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</si>
  <si>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</si>
  <si>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</si>
  <si>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</si>
  <si>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</si>
  <si>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</si>
  <si>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</si>
  <si>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</si>
  <si>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</si>
  <si>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</si>
  <si>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</si>
  <si>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</si>
  <si>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</si>
  <si>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</si>
  <si>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</si>
  <si>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</si>
  <si>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</si>
  <si>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</si>
  <si>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</si>
  <si>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</si>
  <si>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</si>
  <si>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</si>
  <si>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</si>
  <si>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Julfan Fadhli</t>
  </si>
  <si>
    <t>Rupiah</t>
  </si>
  <si>
    <t>Nurleli</t>
  </si>
  <si>
    <t>Asesoris pemasangan (sealtape, kabel ties, kabel, lem pipa, paku klem kabel)</t>
  </si>
  <si>
    <t xml:space="preserve">Pressure Sensor, Cerabar E+H
Range 0-10 Bar 4-20 mA                                                                   Cerabar PMP11-VWJ
</t>
  </si>
  <si>
    <t>roll</t>
  </si>
  <si>
    <t>Penanaman dan pemasangan kabel untuk sensor</t>
  </si>
  <si>
    <t>Set</t>
  </si>
  <si>
    <t>Kabel NYYHY 2 x 2.5 mm EXTRANA (1 roll = 50m)</t>
  </si>
  <si>
    <t>Unit</t>
  </si>
  <si>
    <t>Pemasangan sensor pada perpipaan, setting dan kalibrasi</t>
  </si>
  <si>
    <t>PERBAIKAN PRESSURE SENSOR</t>
  </si>
  <si>
    <t>LOKASI: BOOSTER MEDAN DENAI DAN TUASAN</t>
  </si>
  <si>
    <t>Ali Ismail Siregar</t>
  </si>
  <si>
    <t>Kadiv. Transmisi Distribusi</t>
  </si>
  <si>
    <t>Medan,            Mei 2023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</si>
</sst>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</numFmts>
  <fonts count="35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sz val="9"/>
      <color indexed="8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165" fontId="2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2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2" fillId="0" borderId="0"/>
    <xf numFmtId="164" fontId="33" fillId="0" borderId="0" applyFont="0" applyFill="0" applyBorder="0" applyAlignment="0" applyProtection="0"/>
  </cellStyleXfs>
  <cellXfs count="94">
    <xf numFmtId="0" fontId="0" fillId="0" borderId="0" xfId="0"/>
    <xf numFmtId="165" fontId="17" fillId="0" borderId="0" xfId="28" applyFont="1"/>
    <xf numFmtId="0" fontId="20" fillId="0" borderId="0" xfId="0" applyFont="1" applyBorder="1"/>
    <xf numFmtId="165" fontId="18" fillId="0" borderId="0" xfId="0" applyNumberFormat="1" applyFont="1" applyBorder="1"/>
    <xf numFmtId="0" fontId="20" fillId="0" borderId="0" xfId="0" applyFont="1"/>
    <xf numFmtId="0" fontId="24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165" fontId="18" fillId="0" borderId="13" xfId="0" applyNumberFormat="1" applyFont="1" applyBorder="1"/>
    <xf numFmtId="165" fontId="20" fillId="0" borderId="13" xfId="0" applyNumberFormat="1" applyFont="1" applyBorder="1"/>
    <xf numFmtId="0" fontId="20" fillId="0" borderId="0" xfId="0" applyFont="1" applyBorder="1" applyAlignment="1">
      <alignment horizontal="center"/>
    </xf>
    <xf numFmtId="0" fontId="21" fillId="0" borderId="0" xfId="0" applyFont="1" applyAlignment="1"/>
    <xf numFmtId="165" fontId="20" fillId="0" borderId="13" xfId="28" applyFont="1" applyBorder="1" applyAlignment="1">
      <alignment horizontal="center"/>
    </xf>
    <xf numFmtId="0" fontId="19" fillId="0" borderId="15" xfId="0" applyFont="1" applyBorder="1"/>
    <xf numFmtId="0" fontId="19" fillId="0" borderId="14" xfId="0" applyFont="1" applyBorder="1"/>
    <xf numFmtId="165" fontId="17" fillId="0" borderId="0" xfId="28" applyFont="1" applyAlignment="1">
      <alignment horizontal="center"/>
    </xf>
    <xf numFmtId="0" fontId="26" fillId="0" borderId="16" xfId="0" applyFont="1" applyBorder="1"/>
    <xf numFmtId="0" fontId="29" fillId="0" borderId="15" xfId="0" applyFont="1" applyBorder="1"/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6" fillId="0" borderId="11" xfId="0" applyFont="1" applyBorder="1" applyAlignment="1">
      <alignment horizontal="center" vertical="top"/>
    </xf>
    <xf numFmtId="166" fontId="26" fillId="0" borderId="11" xfId="28" applyNumberFormat="1" applyFont="1" applyBorder="1" applyAlignment="1">
      <alignment horizontal="center" vertical="top"/>
    </xf>
    <xf numFmtId="43" fontId="26" fillId="0" borderId="11" xfId="28" applyNumberFormat="1" applyFont="1" applyBorder="1" applyAlignment="1">
      <alignment horizontal="center" vertical="top"/>
    </xf>
    <xf numFmtId="165" fontId="26" fillId="0" borderId="11" xfId="0" applyNumberFormat="1" applyFont="1" applyBorder="1" applyAlignment="1">
      <alignment vertical="top"/>
    </xf>
    <xf numFmtId="165" fontId="30" fillId="0" borderId="0" xfId="28" applyFont="1" applyAlignment="1">
      <alignment vertical="top"/>
    </xf>
    <xf numFmtId="0" fontId="26" fillId="0" borderId="11" xfId="0" applyFont="1" applyBorder="1" applyAlignment="1">
      <alignment horizontal="center"/>
    </xf>
    <xf numFmtId="43" fontId="26" fillId="0" borderId="11" xfId="28" applyNumberFormat="1" applyFont="1" applyBorder="1" applyAlignment="1">
      <alignment horizontal="center"/>
    </xf>
    <xf numFmtId="165" fontId="30" fillId="0" borderId="0" xfId="28" applyFont="1"/>
    <xf numFmtId="0" fontId="26" fillId="0" borderId="10" xfId="0" applyFont="1" applyBorder="1" applyAlignment="1"/>
    <xf numFmtId="165" fontId="26" fillId="0" borderId="11" xfId="28" applyFont="1" applyBorder="1" applyAlignment="1">
      <alignment horizontal="center"/>
    </xf>
    <xf numFmtId="165" fontId="26" fillId="0" borderId="11" xfId="28" applyNumberFormat="1" applyFont="1" applyBorder="1"/>
    <xf numFmtId="165" fontId="26" fillId="0" borderId="10" xfId="28" applyNumberFormat="1" applyFont="1" applyBorder="1"/>
    <xf numFmtId="165" fontId="28" fillId="0" borderId="10" xfId="28" applyNumberFormat="1" applyFont="1" applyBorder="1"/>
    <xf numFmtId="0" fontId="28" fillId="0" borderId="11" xfId="0" applyFont="1" applyBorder="1" applyAlignment="1">
      <alignment horizontal="center"/>
    </xf>
    <xf numFmtId="0" fontId="29" fillId="0" borderId="14" xfId="0" applyFont="1" applyBorder="1"/>
    <xf numFmtId="165" fontId="26" fillId="0" borderId="13" xfId="28" applyFont="1" applyBorder="1" applyAlignment="1">
      <alignment horizontal="center"/>
    </xf>
    <xf numFmtId="0" fontId="26" fillId="0" borderId="13" xfId="0" applyFont="1" applyBorder="1" applyAlignment="1">
      <alignment horizontal="center"/>
    </xf>
    <xf numFmtId="165" fontId="26" fillId="0" borderId="13" xfId="28" applyNumberFormat="1" applyFont="1" applyBorder="1"/>
    <xf numFmtId="165" fontId="28" fillId="0" borderId="11" xfId="28" applyNumberFormat="1" applyFont="1" applyBorder="1"/>
    <xf numFmtId="0" fontId="26" fillId="0" borderId="11" xfId="0" applyFont="1" applyBorder="1" applyAlignment="1">
      <alignment horizontal="right"/>
    </xf>
    <xf numFmtId="43" fontId="26" fillId="0" borderId="11" xfId="28" applyNumberFormat="1" applyFont="1" applyBorder="1" applyAlignment="1">
      <alignment horizontal="right"/>
    </xf>
    <xf numFmtId="165" fontId="28" fillId="0" borderId="10" xfId="0" applyNumberFormat="1" applyFont="1" applyBorder="1"/>
    <xf numFmtId="0" fontId="26" fillId="0" borderId="14" xfId="0" applyFont="1" applyBorder="1" applyAlignment="1">
      <alignment horizontal="right"/>
    </xf>
    <xf numFmtId="0" fontId="26" fillId="0" borderId="12" xfId="0" applyFont="1" applyBorder="1"/>
    <xf numFmtId="43" fontId="26" fillId="0" borderId="12" xfId="28" applyNumberFormat="1" applyFont="1" applyBorder="1" applyAlignment="1">
      <alignment horizontal="center"/>
    </xf>
    <xf numFmtId="165" fontId="26" fillId="0" borderId="12" xfId="28" applyFont="1" applyBorder="1" applyAlignment="1">
      <alignment horizontal="left"/>
    </xf>
    <xf numFmtId="165" fontId="26" fillId="0" borderId="12" xfId="28" applyFont="1" applyBorder="1" applyAlignment="1">
      <alignment horizontal="right"/>
    </xf>
    <xf numFmtId="43" fontId="28" fillId="0" borderId="13" xfId="28" applyNumberFormat="1" applyFont="1" applyBorder="1" applyAlignment="1">
      <alignment horizontal="right"/>
    </xf>
    <xf numFmtId="165" fontId="28" fillId="0" borderId="11" xfId="0" applyNumberFormat="1" applyFont="1" applyBorder="1"/>
    <xf numFmtId="0" fontId="26" fillId="0" borderId="17" xfId="0" applyFont="1" applyBorder="1" applyAlignment="1"/>
    <xf numFmtId="165" fontId="26" fillId="0" borderId="17" xfId="28" applyFont="1" applyBorder="1" applyAlignment="1">
      <alignment horizontal="center"/>
    </xf>
    <xf numFmtId="0" fontId="26" fillId="0" borderId="17" xfId="0" applyFont="1" applyBorder="1" applyAlignment="1">
      <alignment horizontal="center"/>
    </xf>
    <xf numFmtId="165" fontId="26" fillId="0" borderId="17" xfId="28" applyFont="1" applyBorder="1" applyAlignment="1">
      <alignment horizontal="right"/>
    </xf>
    <xf numFmtId="165" fontId="27" fillId="0" borderId="10" xfId="0" applyNumberFormat="1" applyFont="1" applyBorder="1"/>
    <xf numFmtId="165" fontId="28" fillId="0" borderId="10" xfId="28" applyFont="1" applyBorder="1"/>
    <xf numFmtId="165" fontId="31" fillId="0" borderId="14" xfId="28" applyFont="1" applyBorder="1" applyAlignment="1">
      <alignment vertical="center"/>
    </xf>
    <xf numFmtId="165" fontId="31" fillId="0" borderId="12" xfId="28" applyFont="1" applyBorder="1" applyAlignment="1">
      <alignment vertical="center"/>
    </xf>
    <xf numFmtId="165" fontId="31" fillId="0" borderId="12" xfId="28" applyFont="1" applyBorder="1" applyAlignment="1">
      <alignment horizontal="center" vertical="center"/>
    </xf>
    <xf numFmtId="165" fontId="31" fillId="0" borderId="15" xfId="28" applyFont="1" applyBorder="1" applyAlignment="1">
      <alignment vertical="center"/>
    </xf>
    <xf numFmtId="0" fontId="28" fillId="0" borderId="13" xfId="0" applyFont="1" applyBorder="1"/>
    <xf numFmtId="165" fontId="28" fillId="0" borderId="13" xfId="0" applyNumberFormat="1" applyFont="1" applyBorder="1"/>
    <xf numFmtId="165" fontId="31" fillId="0" borderId="16" xfId="28" applyFont="1" applyBorder="1" applyAlignment="1">
      <alignment vertical="center"/>
    </xf>
    <xf numFmtId="165" fontId="32" fillId="0" borderId="17" xfId="28" applyFont="1" applyBorder="1" applyAlignment="1">
      <alignment horizontal="left" vertical="center"/>
    </xf>
    <xf numFmtId="165" fontId="32" fillId="0" borderId="17" xfId="28" applyFont="1" applyBorder="1" applyAlignment="1">
      <alignment horizontal="center" vertical="center"/>
    </xf>
    <xf numFmtId="165" fontId="31" fillId="0" borderId="17" xfId="28" applyFont="1" applyBorder="1" applyAlignment="1">
      <alignment horizontal="center" vertical="center"/>
    </xf>
    <xf numFmtId="165" fontId="31" fillId="0" borderId="17" xfId="28" applyFont="1" applyBorder="1" applyAlignment="1">
      <alignment vertical="center"/>
    </xf>
    <xf numFmtId="165" fontId="31" fillId="0" borderId="18" xfId="28" applyFont="1" applyBorder="1" applyAlignment="1">
      <alignment vertical="center"/>
    </xf>
    <xf numFmtId="0" fontId="28" fillId="0" borderId="10" xfId="0" applyFont="1" applyBorder="1"/>
    <xf numFmtId="0" fontId="26" fillId="0" borderId="16" xfId="0" applyFont="1" applyBorder="1" applyAlignment="1">
      <alignment vertical="top" wrapText="1"/>
    </xf>
    <xf numFmtId="0" fontId="26" fillId="0" borderId="18" xfId="0" applyFont="1" applyBorder="1" applyAlignment="1">
      <alignment vertical="top" wrapText="1"/>
    </xf>
    <xf numFmtId="0" fontId="26" fillId="0" borderId="11" xfId="0" applyFont="1" applyBorder="1" applyAlignment="1">
      <alignment horizontal="right" vertical="top"/>
    </xf>
    <xf numFmtId="43" fontId="26" fillId="0" borderId="11" xfId="28" applyNumberFormat="1" applyFont="1" applyBorder="1" applyAlignment="1">
      <alignment horizontal="right" vertical="top"/>
    </xf>
    <xf numFmtId="164" fontId="34" fillId="0" borderId="0" xfId="44" applyFont="1"/>
    <xf numFmtId="0" fontId="34" fillId="0" borderId="0" xfId="0" applyFont="1"/>
    <xf numFmtId="164" fontId="0" fillId="0" borderId="0" xfId="0" applyNumberFormat="1"/>
    <xf numFmtId="0" fontId="26" fillId="0" borderId="11" xfId="0" applyFont="1" applyBorder="1" applyAlignment="1">
      <alignment horizontal="center" vertical="center"/>
    </xf>
    <xf numFmtId="166" fontId="26" fillId="0" borderId="11" xfId="28" applyNumberFormat="1" applyFont="1" applyBorder="1" applyAlignment="1">
      <alignment horizontal="center" vertical="center"/>
    </xf>
    <xf numFmtId="43" fontId="26" fillId="0" borderId="11" xfId="28" applyNumberFormat="1" applyFont="1" applyBorder="1" applyAlignment="1">
      <alignment horizontal="right" vertical="center"/>
    </xf>
    <xf numFmtId="0" fontId="25" fillId="0" borderId="0" xfId="0" applyFont="1" applyAlignment="1">
      <alignment horizontal="center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6" fillId="0" borderId="19" xfId="0" applyFont="1" applyBorder="1" applyAlignment="1">
      <alignment horizontal="left" vertical="top" wrapText="1"/>
    </xf>
    <xf numFmtId="0" fontId="26" fillId="0" borderId="20" xfId="0" applyFont="1" applyBorder="1" applyAlignment="1">
      <alignment horizontal="left" vertical="top" wrapText="1"/>
    </xf>
    <xf numFmtId="0" fontId="26" fillId="0" borderId="16" xfId="0" applyFont="1" applyBorder="1" applyAlignment="1">
      <alignment horizontal="left" vertical="top" wrapText="1"/>
    </xf>
    <xf numFmtId="0" fontId="26" fillId="0" borderId="18" xfId="0" applyFont="1" applyBorder="1" applyAlignment="1">
      <alignment horizontal="left" vertical="top" wrapText="1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" xfId="44" builtinId="6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5388</xdr:row>
      <xdr:rowOff>9525</xdr:rowOff>
    </xdr:from>
    <xdr:to>
      <xdr:col>1</xdr:col>
      <xdr:colOff>593435</xdr:colOff>
      <xdr:row>5388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5477</xdr:row>
      <xdr:rowOff>161925</xdr:rowOff>
    </xdr:from>
    <xdr:to>
      <xdr:col>1</xdr:col>
      <xdr:colOff>541238</xdr:colOff>
      <xdr:row>5478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5532</xdr:row>
      <xdr:rowOff>0</xdr:rowOff>
    </xdr:from>
    <xdr:to>
      <xdr:col>1</xdr:col>
      <xdr:colOff>623534</xdr:colOff>
      <xdr:row>5532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5334</xdr:row>
      <xdr:rowOff>9525</xdr:rowOff>
    </xdr:from>
    <xdr:to>
      <xdr:col>1</xdr:col>
      <xdr:colOff>593435</xdr:colOff>
      <xdr:row>5334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5294</xdr:row>
      <xdr:rowOff>9525</xdr:rowOff>
    </xdr:from>
    <xdr:to>
      <xdr:col>1</xdr:col>
      <xdr:colOff>593435</xdr:colOff>
      <xdr:row>5294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5573</xdr:row>
      <xdr:rowOff>0</xdr:rowOff>
    </xdr:from>
    <xdr:to>
      <xdr:col>1</xdr:col>
      <xdr:colOff>474563</xdr:colOff>
      <xdr:row>5573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1081</xdr:row>
      <xdr:rowOff>180975</xdr:rowOff>
    </xdr:from>
    <xdr:to>
      <xdr:col>1</xdr:col>
      <xdr:colOff>4476750</xdr:colOff>
      <xdr:row>1084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1117</xdr:row>
      <xdr:rowOff>180975</xdr:rowOff>
    </xdr:from>
    <xdr:to>
      <xdr:col>1</xdr:col>
      <xdr:colOff>4476750</xdr:colOff>
      <xdr:row>1120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1189</xdr:row>
      <xdr:rowOff>180975</xdr:rowOff>
    </xdr:from>
    <xdr:to>
      <xdr:col>1</xdr:col>
      <xdr:colOff>4476750</xdr:colOff>
      <xdr:row>1192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1153</xdr:row>
      <xdr:rowOff>180975</xdr:rowOff>
    </xdr:from>
    <xdr:to>
      <xdr:col>1</xdr:col>
      <xdr:colOff>4476750</xdr:colOff>
      <xdr:row>1156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1228</xdr:row>
      <xdr:rowOff>72118</xdr:rowOff>
    </xdr:from>
    <xdr:to>
      <xdr:col>1</xdr:col>
      <xdr:colOff>3333751</xdr:colOff>
      <xdr:row>1229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14</xdr:col>
      <xdr:colOff>523875</xdr:colOff>
      <xdr:row>42</xdr:row>
      <xdr:rowOff>47625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381000"/>
          <a:ext cx="8448675" cy="7667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14</xdr:col>
      <xdr:colOff>523875</xdr:colOff>
      <xdr:row>83</xdr:row>
      <xdr:rowOff>47625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8191500"/>
          <a:ext cx="8448675" cy="7667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28576</xdr:colOff>
      <xdr:row>83</xdr:row>
      <xdr:rowOff>57150</xdr:rowOff>
    </xdr:from>
    <xdr:to>
      <xdr:col>14</xdr:col>
      <xdr:colOff>556322</xdr:colOff>
      <xdr:row>121</xdr:row>
      <xdr:rowOff>133350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8176" y="15868650"/>
          <a:ext cx="8452546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121</xdr:row>
      <xdr:rowOff>133350</xdr:rowOff>
    </xdr:from>
    <xdr:to>
      <xdr:col>14</xdr:col>
      <xdr:colOff>573856</xdr:colOff>
      <xdr:row>159</xdr:row>
      <xdr:rowOff>180975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28650" y="23183850"/>
          <a:ext cx="8479606" cy="7286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159</xdr:row>
      <xdr:rowOff>180975</xdr:rowOff>
    </xdr:from>
    <xdr:to>
      <xdr:col>14</xdr:col>
      <xdr:colOff>531078</xdr:colOff>
      <xdr:row>198</xdr:row>
      <xdr:rowOff>9525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19125" y="30470475"/>
          <a:ext cx="8446353" cy="7258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AK28"/>
  <sheetViews>
    <sheetView tabSelected="1" topLeftCell="A13" zoomScale="70" zoomScaleNormal="70" workbookViewId="0">
      <selection sqref="A1:I29"/>
    </sheetView>
  </sheetViews>
  <sheetFormatPr defaultColWidth="9.140625" defaultRowHeight="12"/>
  <cols>
    <col min="1" max="1" width="4.5703125" style="1" customWidth="1"/>
    <col min="2" max="2" width="20" style="1" customWidth="1"/>
    <col min="3" max="3" width="26.28515625" style="1" customWidth="1"/>
    <col min="4" max="4" width="10" style="16" customWidth="1"/>
    <col min="5" max="5" width="8.5703125" style="1" customWidth="1"/>
    <col min="6" max="6" width="11" style="1" customWidth="1"/>
    <col min="7" max="7" width="15" style="1" customWidth="1"/>
    <col min="8" max="8" width="17.14062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26" width="9.140625" style="1"/>
    <col min="27" max="27" width="12.5703125" style="1" customWidth="1"/>
    <col min="28" max="16384" width="9.140625" style="1"/>
  </cols>
  <sheetData>
    <row r="2" spans="1:13" ht="33.75">
      <c r="A2" s="5"/>
      <c r="B2" s="79" t="s">
        <v>21</v>
      </c>
      <c r="C2" s="79"/>
      <c r="D2" s="79"/>
      <c r="E2" s="79"/>
      <c r="F2" s="79"/>
      <c r="G2" s="79"/>
      <c r="H2" s="79"/>
      <c r="I2" s="79"/>
    </row>
    <row r="3" spans="1:13" ht="24.75" customHeight="1">
      <c r="A3" s="5"/>
      <c r="B3" s="80" t="s">
        <v>37</v>
      </c>
      <c r="C3" s="80"/>
      <c r="D3" s="80"/>
      <c r="E3" s="80"/>
      <c r="F3" s="80"/>
      <c r="G3" s="80"/>
      <c r="H3" s="80"/>
      <c r="I3" s="80"/>
    </row>
    <row r="4" spans="1:13" ht="26.25">
      <c r="A4" s="12"/>
      <c r="B4" s="81" t="s">
        <v>38</v>
      </c>
      <c r="C4" s="81"/>
      <c r="D4" s="81"/>
      <c r="E4" s="81"/>
      <c r="F4" s="81"/>
      <c r="G4" s="81"/>
      <c r="H4" s="81"/>
      <c r="I4" s="81"/>
    </row>
    <row r="5" spans="1:13" ht="15.75">
      <c r="A5" s="20"/>
      <c r="B5" s="20"/>
      <c r="C5" s="20"/>
      <c r="D5" s="20"/>
      <c r="E5" s="20"/>
      <c r="F5" s="20"/>
      <c r="G5" s="20"/>
      <c r="H5" s="20"/>
      <c r="I5" s="20"/>
    </row>
    <row r="6" spans="1:13" ht="15.75">
      <c r="A6" s="86" t="s">
        <v>0</v>
      </c>
      <c r="B6" s="88" t="s">
        <v>1</v>
      </c>
      <c r="C6" s="89"/>
      <c r="D6" s="86" t="s">
        <v>2</v>
      </c>
      <c r="E6" s="86" t="s">
        <v>3</v>
      </c>
      <c r="F6" s="86" t="s">
        <v>4</v>
      </c>
      <c r="G6" s="6" t="s">
        <v>5</v>
      </c>
      <c r="H6" s="6" t="s">
        <v>6</v>
      </c>
      <c r="I6" s="6" t="s">
        <v>7</v>
      </c>
    </row>
    <row r="7" spans="1:13" ht="15.75">
      <c r="A7" s="87"/>
      <c r="B7" s="90"/>
      <c r="C7" s="91"/>
      <c r="D7" s="87"/>
      <c r="E7" s="87"/>
      <c r="F7" s="87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15" t="s">
        <v>23</v>
      </c>
      <c r="C8" s="14"/>
      <c r="D8" s="13"/>
      <c r="E8" s="8"/>
      <c r="F8" s="8"/>
      <c r="G8" s="8"/>
      <c r="H8" s="9"/>
      <c r="I8" s="10"/>
    </row>
    <row r="9" spans="1:13" s="25" customFormat="1" ht="45.75" customHeight="1">
      <c r="A9" s="21">
        <v>1</v>
      </c>
      <c r="B9" s="82" t="s">
        <v>30</v>
      </c>
      <c r="C9" s="83"/>
      <c r="D9" s="77">
        <v>3</v>
      </c>
      <c r="E9" s="76" t="s">
        <v>22</v>
      </c>
      <c r="F9" s="76" t="s">
        <v>10</v>
      </c>
      <c r="G9" s="78">
        <f>2903631*1.1</f>
        <v>3193994.1</v>
      </c>
      <c r="H9" s="78">
        <f>+G9*D9</f>
        <v>9581982.3000000007</v>
      </c>
      <c r="I9" s="24"/>
      <c r="M9" s="25">
        <f>280000/6</f>
        <v>46666.666666666664</v>
      </c>
    </row>
    <row r="10" spans="1:13" s="25" customFormat="1" ht="21" customHeight="1">
      <c r="A10" s="21">
        <f>+A9+1</f>
        <v>2</v>
      </c>
      <c r="B10" s="82" t="s">
        <v>34</v>
      </c>
      <c r="C10" s="83"/>
      <c r="D10" s="22">
        <v>2</v>
      </c>
      <c r="E10" s="21" t="s">
        <v>31</v>
      </c>
      <c r="F10" s="21" t="s">
        <v>10</v>
      </c>
      <c r="G10" s="72">
        <v>900000</v>
      </c>
      <c r="H10" s="72">
        <f t="shared" ref="H10" si="0">+G10*D10</f>
        <v>1800000</v>
      </c>
      <c r="I10" s="24"/>
      <c r="K10" s="25">
        <f>24*3*2</f>
        <v>144</v>
      </c>
    </row>
    <row r="11" spans="1:13" s="25" customFormat="1" ht="18" customHeight="1">
      <c r="A11" s="21">
        <f>+A10+1</f>
        <v>3</v>
      </c>
      <c r="B11" s="82" t="s">
        <v>29</v>
      </c>
      <c r="C11" s="83"/>
      <c r="D11" s="22">
        <v>1</v>
      </c>
      <c r="E11" s="21" t="s">
        <v>20</v>
      </c>
      <c r="F11" s="21" t="s">
        <v>10</v>
      </c>
      <c r="G11" s="23">
        <v>200000</v>
      </c>
      <c r="H11" s="23">
        <f t="shared" ref="H11" si="1">+G11*D11</f>
        <v>200000</v>
      </c>
      <c r="I11" s="24"/>
      <c r="K11" s="25">
        <f>24*3*2</f>
        <v>144</v>
      </c>
    </row>
    <row r="12" spans="1:13" s="28" customFormat="1" ht="15.75">
      <c r="A12" s="29"/>
      <c r="B12" s="84"/>
      <c r="C12" s="85"/>
      <c r="D12" s="30"/>
      <c r="E12" s="26"/>
      <c r="F12" s="26"/>
      <c r="G12" s="31"/>
      <c r="H12" s="32"/>
      <c r="I12" s="33">
        <f>SUM(H9:H12)</f>
        <v>11581982.300000001</v>
      </c>
    </row>
    <row r="13" spans="1:13" s="28" customFormat="1" ht="15.75">
      <c r="A13" s="34" t="s">
        <v>11</v>
      </c>
      <c r="B13" s="35" t="s">
        <v>12</v>
      </c>
      <c r="C13" s="18"/>
      <c r="D13" s="36"/>
      <c r="E13" s="37"/>
      <c r="F13" s="37"/>
      <c r="G13" s="38"/>
      <c r="H13" s="31"/>
      <c r="I13" s="39"/>
      <c r="K13" s="28">
        <f>21*3*2</f>
        <v>126</v>
      </c>
    </row>
    <row r="14" spans="1:13" s="25" customFormat="1" ht="31.5" customHeight="1">
      <c r="A14" s="71">
        <v>1</v>
      </c>
      <c r="B14" s="82" t="s">
        <v>36</v>
      </c>
      <c r="C14" s="83"/>
      <c r="D14" s="22">
        <v>3</v>
      </c>
      <c r="E14" s="21" t="s">
        <v>35</v>
      </c>
      <c r="F14" s="21" t="s">
        <v>10</v>
      </c>
      <c r="G14" s="72">
        <v>300000</v>
      </c>
      <c r="H14" s="72">
        <f>G14*D14</f>
        <v>900000</v>
      </c>
      <c r="I14" s="24"/>
    </row>
    <row r="15" spans="1:13" s="25" customFormat="1" ht="31.5" customHeight="1">
      <c r="A15" s="71">
        <v>2</v>
      </c>
      <c r="B15" s="82" t="s">
        <v>32</v>
      </c>
      <c r="C15" s="83"/>
      <c r="D15" s="22">
        <v>1</v>
      </c>
      <c r="E15" s="21" t="s">
        <v>33</v>
      </c>
      <c r="F15" s="21" t="s">
        <v>10</v>
      </c>
      <c r="G15" s="72">
        <v>500000</v>
      </c>
      <c r="H15" s="72">
        <f>G15*D15</f>
        <v>500000</v>
      </c>
      <c r="I15" s="24"/>
    </row>
    <row r="16" spans="1:13" s="28" customFormat="1" ht="15.75">
      <c r="A16" s="40"/>
      <c r="B16" s="69"/>
      <c r="C16" s="70"/>
      <c r="D16" s="27"/>
      <c r="E16" s="26"/>
      <c r="F16" s="26"/>
      <c r="G16" s="41"/>
      <c r="H16" s="41"/>
      <c r="I16" s="42">
        <f>SUM(H14:H15)</f>
        <v>1400000</v>
      </c>
    </row>
    <row r="17" spans="1:37" s="28" customFormat="1" ht="15.75">
      <c r="A17" s="43"/>
      <c r="B17" s="44"/>
      <c r="C17" s="44"/>
      <c r="D17" s="45"/>
      <c r="E17" s="46"/>
      <c r="F17" s="47"/>
      <c r="G17" s="47" t="s">
        <v>13</v>
      </c>
      <c r="H17" s="48"/>
      <c r="I17" s="49">
        <f>I12+I16</f>
        <v>12981982.300000001</v>
      </c>
      <c r="AA17" s="73">
        <f>I20</f>
        <v>12982000</v>
      </c>
      <c r="AB17">
        <v>1</v>
      </c>
      <c r="AC17">
        <f>+AB17*10</f>
        <v>10</v>
      </c>
      <c r="AD17">
        <f t="shared" ref="AD17:AK17" si="2">+AC17*10</f>
        <v>100</v>
      </c>
      <c r="AE17">
        <f t="shared" si="2"/>
        <v>1000</v>
      </c>
      <c r="AF17">
        <f t="shared" si="2"/>
        <v>10000</v>
      </c>
      <c r="AG17">
        <f t="shared" si="2"/>
        <v>100000</v>
      </c>
      <c r="AH17">
        <f t="shared" si="2"/>
        <v>1000000</v>
      </c>
      <c r="AI17">
        <f t="shared" si="2"/>
        <v>10000000</v>
      </c>
      <c r="AJ17">
        <f t="shared" si="2"/>
        <v>100000000</v>
      </c>
      <c r="AK17">
        <f t="shared" si="2"/>
        <v>1000000000</v>
      </c>
    </row>
    <row r="18" spans="1:37" s="28" customFormat="1" ht="15.75">
      <c r="A18" s="17"/>
      <c r="B18" s="50"/>
      <c r="C18" s="50"/>
      <c r="D18" s="51"/>
      <c r="E18" s="51"/>
      <c r="F18" s="52"/>
      <c r="G18" s="53"/>
      <c r="H18" s="54"/>
      <c r="I18" s="55"/>
      <c r="AA18" s="74" t="s">
        <v>27</v>
      </c>
      <c r="AB18">
        <v>0</v>
      </c>
      <c r="AC18" s="75">
        <f>MOD(AA17,AC17)</f>
        <v>0</v>
      </c>
      <c r="AD18" s="75">
        <f>MOD(AA17,AD17)</f>
        <v>0</v>
      </c>
      <c r="AE18" s="75">
        <f>MOD(AA17,AE17)</f>
        <v>0</v>
      </c>
      <c r="AF18" s="75">
        <f>MOD(AA17,AF17)</f>
        <v>2000</v>
      </c>
      <c r="AG18" s="75">
        <f>MOD(AA17,AG17)</f>
        <v>82000</v>
      </c>
      <c r="AH18" s="75">
        <f>MOD(AA17,AH17)</f>
        <v>982000</v>
      </c>
      <c r="AI18" s="75">
        <f>MOD(AA17,AI17)</f>
        <v>2982000</v>
      </c>
      <c r="AJ18" s="75">
        <f>MOD(AA17,AJ17)</f>
        <v>12982000</v>
      </c>
      <c r="AK18" s="75">
        <f>MOD(AA17,AK17)</f>
        <v>12982000</v>
      </c>
    </row>
    <row r="19" spans="1:37" s="28" customFormat="1" ht="15.75">
      <c r="A19" s="56"/>
      <c r="B19" s="57" t="s">
        <v>24</v>
      </c>
      <c r="C19" s="57"/>
      <c r="D19" s="58"/>
      <c r="E19" s="57"/>
      <c r="F19" s="57"/>
      <c r="G19" s="59"/>
      <c r="H19" s="60" t="s">
        <v>14</v>
      </c>
      <c r="I19" s="61">
        <f>I17</f>
        <v>12981982.300000001</v>
      </c>
      <c r="AA19"/>
      <c r="AB19"/>
      <c r="AC19">
        <f t="shared" ref="AC19:AH19" si="3">+AC18-AB18</f>
        <v>0</v>
      </c>
      <c r="AD19">
        <f t="shared" si="3"/>
        <v>0</v>
      </c>
      <c r="AE19">
        <f t="shared" si="3"/>
        <v>0</v>
      </c>
      <c r="AF19">
        <f t="shared" si="3"/>
        <v>2000</v>
      </c>
      <c r="AG19">
        <f t="shared" si="3"/>
        <v>80000</v>
      </c>
      <c r="AH19">
        <f t="shared" si="3"/>
        <v>900000</v>
      </c>
      <c r="AI19">
        <f>+AI18-AH18</f>
        <v>2000000</v>
      </c>
      <c r="AJ19">
        <f t="shared" ref="AJ19:AK19" si="4">+AJ18-AI18</f>
        <v>10000000</v>
      </c>
      <c r="AK19">
        <f t="shared" si="4"/>
        <v>0</v>
      </c>
    </row>
    <row r="20" spans="1:37" s="28" customFormat="1" ht="15.75">
      <c r="A20" s="62"/>
      <c r="B20" s="63" t="str">
        <f>AA25</f>
        <v>Dua Belas  Juta Sembilan Ratus Delapan Puluh Dua Ribu Rupiah</v>
      </c>
      <c r="C20" s="64"/>
      <c r="D20" s="65"/>
      <c r="E20" s="66"/>
      <c r="F20" s="66"/>
      <c r="G20" s="67"/>
      <c r="H20" s="68" t="s">
        <v>15</v>
      </c>
      <c r="I20" s="42">
        <f>ROUND(I19,-3)</f>
        <v>12982000</v>
      </c>
      <c r="AA20"/>
      <c r="AB20"/>
      <c r="AC20">
        <f t="shared" ref="AC20:AH20" si="5">+AC19*10/AC17</f>
        <v>0</v>
      </c>
      <c r="AD20">
        <f t="shared" si="5"/>
        <v>0</v>
      </c>
      <c r="AE20">
        <f t="shared" si="5"/>
        <v>0</v>
      </c>
      <c r="AF20">
        <f t="shared" si="5"/>
        <v>2</v>
      </c>
      <c r="AG20">
        <f t="shared" si="5"/>
        <v>8</v>
      </c>
      <c r="AH20">
        <f t="shared" si="5"/>
        <v>9</v>
      </c>
      <c r="AI20">
        <f>+AI19*10/AI17</f>
        <v>2</v>
      </c>
      <c r="AJ20">
        <f t="shared" ref="AJ20:AK20" si="6">+AJ19*10/AJ17</f>
        <v>1</v>
      </c>
      <c r="AK20">
        <f t="shared" si="6"/>
        <v>0</v>
      </c>
    </row>
    <row r="21" spans="1:37" ht="15.75">
      <c r="A21" s="2"/>
      <c r="B21" s="2"/>
      <c r="C21" s="2"/>
      <c r="D21" s="11"/>
      <c r="E21" s="2"/>
      <c r="F21" s="2"/>
      <c r="G21" s="2"/>
      <c r="H21" s="2"/>
      <c r="I21" s="3"/>
      <c r="AA21"/>
      <c r="AB21"/>
      <c r="AC21" t="str">
        <f>IF(AND(AC20&gt;0,AD20&lt;&gt;1),CHOOSE(AC20,"satu","dua","tiga","empat","lima","enam","tujuh","delapan","sembilan"),"")</f>
        <v/>
      </c>
      <c r="AD21" t="str">
        <f>IF(AD20&gt;0,CHOOSE(AD20,CHOOSE(AC20+1,"se","se","dua","tiga","empat","lima","enam","tujuh","delapan","sembilan"),"dua","tiga","empat","lima","enam","tujuh","delapan","sembilan"),"")</f>
        <v/>
      </c>
      <c r="AE21" t="str">
        <f>IF(AE20&gt;0,CHOOSE(AE20,"se","dua","tiga","empat","lima","enam","tujuh","delapan","sembilan"),"")</f>
        <v/>
      </c>
      <c r="AF21" t="str">
        <f>IF(AND(AF20&gt;0,AG20&lt;&gt;1),CHOOSE(AF20,"satu","dua","tiga","empat","lima","enam","tujuh","delapan","sembilan"),"")</f>
        <v>dua</v>
      </c>
      <c r="AG21" t="str">
        <f>IF(AG20&gt;0,CHOOSE(AG20,CHOOSE(AF20+1,"se","se","dua","tiga","empat","lima","enam","tujuh","delapan","sembilan"),"dua","tiga","empat","lima","enam","tujuh","delapan","sembilan"),"")</f>
        <v>delapan</v>
      </c>
      <c r="AH21" t="str">
        <f>IF(AH20&gt;0,CHOOSE(AH20,"se","dua","tiga","empat","lima","enam","tujuh","delapan","sembilan"),"")</f>
        <v>sembilan</v>
      </c>
      <c r="AI21" t="str">
        <f>IF(AND(AI20&gt;0,AJ20&lt;&gt;1),CHOOSE(AI20,"satu","dua","tiga","empat","lima","enam","tujuh","delapan","sembilan"),"")</f>
        <v/>
      </c>
      <c r="AJ21" t="str">
        <f>IF(AJ20&gt;0,CHOOSE(AJ20,CHOOSE(AI20+1,"","se","dua","tiga","empat","lima","enam","tujuh","delapan","sembilan"),"dua","tiga","empat","lima","enam","tujuh","delapan","sembilan"),"")</f>
        <v>dua</v>
      </c>
      <c r="AK21" t="str">
        <f>IF(AK20&gt;0,CHOOSE(AK20,"se","dua","tiga","empat","lima","enam","tujuh","delapan","sembilan"),"")</f>
        <v/>
      </c>
    </row>
    <row r="22" spans="1:37" ht="15.75">
      <c r="A22" s="4"/>
      <c r="B22" s="4"/>
      <c r="C22" s="4"/>
      <c r="D22" s="19"/>
      <c r="E22" s="4"/>
      <c r="F22" s="4"/>
      <c r="G22" s="4"/>
      <c r="H22" s="92" t="s">
        <v>41</v>
      </c>
      <c r="I22" s="92"/>
      <c r="AA22"/>
      <c r="AB22"/>
      <c r="AC22"/>
      <c r="AD22" t="str">
        <f>IF(AD20&gt;0,IF(AND(AD20=1,AC20&gt;0)," belas "," puluh "),"")</f>
        <v/>
      </c>
      <c r="AE22" t="str">
        <f>IF(AE20&gt;0," ratus ","")</f>
        <v/>
      </c>
      <c r="AF22" t="str">
        <f>IF(SUM(AF20,AH20)&gt;0," ribu ","")</f>
        <v xml:space="preserve"> ribu </v>
      </c>
      <c r="AG22" t="str">
        <f>IF(AG20&gt;0,IF(AND(AG20=1,AF20&gt;0)," belas "," puluh "),"")</f>
        <v xml:space="preserve"> puluh </v>
      </c>
      <c r="AH22" t="str">
        <f>IF(AH20&gt;0," ratus ","")</f>
        <v xml:space="preserve"> ratus </v>
      </c>
      <c r="AI22" t="str">
        <f>IF(SUM(AI20,AK20)&gt;0," juta ","")</f>
        <v xml:space="preserve"> juta </v>
      </c>
      <c r="AJ22" t="str">
        <f>IF(AJ20&gt;0,IF(AND(AJ20=1,AI20&gt;0)," belas "," puluh "),"")</f>
        <v xml:space="preserve"> belas </v>
      </c>
      <c r="AK22" t="str">
        <f>IF(AK20&gt;0," ratus ","")</f>
        <v/>
      </c>
    </row>
    <row r="23" spans="1:37" ht="15.75">
      <c r="A23" s="92" t="s">
        <v>16</v>
      </c>
      <c r="B23" s="92"/>
      <c r="C23" s="92"/>
      <c r="D23" s="92" t="s">
        <v>17</v>
      </c>
      <c r="E23" s="92"/>
      <c r="F23" s="92"/>
      <c r="G23" s="4"/>
      <c r="H23" s="92" t="s">
        <v>18</v>
      </c>
      <c r="I23" s="92"/>
      <c r="AA23"/>
      <c r="AB23"/>
      <c r="AC23" t="str">
        <f>CONCATENATE(AC21,AC16)</f>
        <v/>
      </c>
      <c r="AD23" t="str">
        <f t="shared" ref="AD23:AK23" si="7">CONCATENATE(AD21,AD22)</f>
        <v/>
      </c>
      <c r="AE23" t="str">
        <f t="shared" si="7"/>
        <v/>
      </c>
      <c r="AF23" t="str">
        <f t="shared" si="7"/>
        <v xml:space="preserve">dua ribu </v>
      </c>
      <c r="AG23" t="str">
        <f t="shared" si="7"/>
        <v xml:space="preserve">delapan puluh </v>
      </c>
      <c r="AH23" t="str">
        <f t="shared" si="7"/>
        <v xml:space="preserve">sembilan ratus </v>
      </c>
      <c r="AI23" t="str">
        <f t="shared" si="7"/>
        <v xml:space="preserve"> juta </v>
      </c>
      <c r="AJ23" t="str">
        <f t="shared" si="7"/>
        <v xml:space="preserve">dua belas </v>
      </c>
      <c r="AK23" t="str">
        <f t="shared" si="7"/>
        <v/>
      </c>
    </row>
    <row r="24" spans="1:37" ht="15.75">
      <c r="A24" s="4"/>
      <c r="B24" s="4"/>
      <c r="C24" s="4"/>
      <c r="D24" s="19"/>
      <c r="E24" s="4"/>
      <c r="F24" s="4"/>
      <c r="G24" s="4"/>
      <c r="H24" s="4"/>
      <c r="I24" s="4"/>
      <c r="AA24"/>
      <c r="AB24"/>
      <c r="AC24"/>
      <c r="AD24"/>
      <c r="AE24"/>
      <c r="AF24"/>
      <c r="AG24"/>
      <c r="AH24"/>
      <c r="AI24"/>
      <c r="AJ24"/>
      <c r="AK24"/>
    </row>
    <row r="25" spans="1:37" ht="15.75">
      <c r="A25" s="4"/>
      <c r="B25" s="4"/>
      <c r="C25" s="4"/>
      <c r="D25" s="19"/>
      <c r="E25" s="4"/>
      <c r="F25" s="4"/>
      <c r="G25" s="4"/>
      <c r="H25" s="4"/>
      <c r="I25" s="4"/>
      <c r="AA25" s="74" t="str">
        <f>PROPER(CONCATENATE(AK23,AJ23,AI23,AH23,AG23,AF23,AE23,AD23,AC23,AA18))</f>
        <v>Dua Belas  Juta Sembilan Ratus Delapan Puluh Dua Ribu Rupiah</v>
      </c>
      <c r="AB25"/>
      <c r="AC25"/>
      <c r="AD25"/>
      <c r="AE25"/>
      <c r="AF25"/>
      <c r="AG25"/>
      <c r="AH25"/>
      <c r="AI25"/>
      <c r="AJ25"/>
      <c r="AK25"/>
    </row>
    <row r="26" spans="1:37" ht="15.75">
      <c r="A26" s="4"/>
      <c r="B26" s="4"/>
      <c r="C26" s="4"/>
      <c r="D26" s="19"/>
      <c r="E26" s="4"/>
      <c r="F26" s="4"/>
      <c r="G26" s="4"/>
      <c r="H26" s="4"/>
      <c r="I26" s="4"/>
    </row>
    <row r="27" spans="1:37" ht="15.75">
      <c r="A27" s="93" t="s">
        <v>28</v>
      </c>
      <c r="B27" s="93"/>
      <c r="C27" s="93"/>
      <c r="D27" s="93" t="s">
        <v>39</v>
      </c>
      <c r="E27" s="93"/>
      <c r="F27" s="93"/>
      <c r="G27" s="4"/>
      <c r="H27" s="93" t="s">
        <v>26</v>
      </c>
      <c r="I27" s="93"/>
    </row>
    <row r="28" spans="1:37" ht="15.75">
      <c r="A28" s="92" t="s">
        <v>25</v>
      </c>
      <c r="B28" s="92"/>
      <c r="C28" s="92"/>
      <c r="D28" s="92" t="s">
        <v>40</v>
      </c>
      <c r="E28" s="92"/>
      <c r="F28" s="92"/>
      <c r="G28" s="4"/>
      <c r="H28" s="92" t="s">
        <v>19</v>
      </c>
      <c r="I28" s="92"/>
    </row>
  </sheetData>
  <mergeCells count="23">
    <mergeCell ref="B15:C15"/>
    <mergeCell ref="A28:C28"/>
    <mergeCell ref="D28:F28"/>
    <mergeCell ref="H28:I28"/>
    <mergeCell ref="H22:I22"/>
    <mergeCell ref="A23:C23"/>
    <mergeCell ref="D23:F23"/>
    <mergeCell ref="H23:I23"/>
    <mergeCell ref="A27:C27"/>
    <mergeCell ref="D27:F27"/>
    <mergeCell ref="H27:I27"/>
    <mergeCell ref="B14:C14"/>
    <mergeCell ref="A6:A7"/>
    <mergeCell ref="B6:C7"/>
    <mergeCell ref="D6:D7"/>
    <mergeCell ref="E6:E7"/>
    <mergeCell ref="B2:I2"/>
    <mergeCell ref="B3:I3"/>
    <mergeCell ref="B4:I4"/>
    <mergeCell ref="B9:C9"/>
    <mergeCell ref="B11:C12"/>
    <mergeCell ref="F6:F7"/>
    <mergeCell ref="B10:C10"/>
  </mergeCells>
  <printOptions horizontalCentered="1"/>
  <pageMargins left="0.43307086614173229" right="0.62992125984251968" top="0.82677165354330717" bottom="0.55118110236220474" header="1.7716535433070868" footer="0.74803149606299213"/>
  <pageSetup paperSize="14" scale="73" firstPageNumber="4294963191" orientation="portrait" horizontalDpi="4294967293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"/>
  <sheetViews>
    <sheetView topLeftCell="A112" workbookViewId="0">
      <selection activeCell="B161" sqref="B161"/>
    </sheetView>
  </sheetViews>
  <sheetFormatPr defaultRowHeight="15"/>
  <sheetData/>
  <pageMargins left="0.28999999999999998" right="0.36" top="0.51" bottom="0.43" header="0.31496062992125984" footer="0.31496062992125984"/>
  <pageSetup paperSize="256" scale="53" fitToWidth="2" fitToHeight="2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rab 2018</vt:lpstr>
      <vt:lpstr>Aldas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2023-05-17T02:48:12Z</cp:lastPrinted>
  <dcterms:created xsi:type="dcterms:W3CDTF">2012-03-21T04:38:16Z</dcterms:created>
  <dcterms:modified xsi:type="dcterms:W3CDTF">2023-05-17T02:49:03Z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