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2018'!$A$2:$I$29</definedName>
  </definedNames>
  <calcPr calcId="124519"/>
</workbook>
</file>

<file path=xl/calcChain.xml><?xml version="1.0" encoding="utf-8"?>
<calcChain xmlns="http://schemas.openxmlformats.org/spreadsheetml/2006/main">
  <c r="G9" i="8"/>
  <c r="H9" s="1"/>
  <c r="AC18"/>
  <c r="AD18" s="1"/>
  <c r="AE18" s="1"/>
  <c r="D10"/>
  <c r="H10" s="1"/>
  <c r="H16"/>
  <c r="H15"/>
  <c r="AF18" l="1"/>
  <c r="I17"/>
  <c r="K13"/>
  <c r="K11"/>
  <c r="H11"/>
  <c r="M9"/>
  <c r="AG18" l="1"/>
  <c r="I12"/>
  <c r="I18" s="1"/>
  <c r="I20" s="1"/>
  <c r="I21" s="1"/>
  <c r="AA18" s="1"/>
  <c r="AC19" l="1"/>
  <c r="AC20" s="1"/>
  <c r="AC21" s="1"/>
  <c r="AD19"/>
  <c r="AE19"/>
  <c r="AF19"/>
  <c r="AG19"/>
  <c r="AH18"/>
  <c r="AE20" l="1"/>
  <c r="AE21" s="1"/>
  <c r="AE22" s="1"/>
  <c r="AF20"/>
  <c r="AF21" s="1"/>
  <c r="AG20"/>
  <c r="AG21" s="1"/>
  <c r="AD20"/>
  <c r="AD21" s="1"/>
  <c r="AC22" s="1"/>
  <c r="AC24" s="1"/>
  <c r="AH19"/>
  <c r="AH20" s="1"/>
  <c r="AH21" s="1"/>
  <c r="AI18"/>
  <c r="AG22"/>
  <c r="AF22" l="1"/>
  <c r="AE23"/>
  <c r="AE24" s="1"/>
  <c r="AG23"/>
  <c r="AG24" s="1"/>
  <c r="AD23"/>
  <c r="AD22"/>
  <c r="AH23"/>
  <c r="AH22"/>
  <c r="AF23"/>
  <c r="AF24" s="1"/>
  <c r="AI19"/>
  <c r="AI20" s="1"/>
  <c r="AI21" s="1"/>
  <c r="AJ18"/>
  <c r="AD24" l="1"/>
  <c r="AJ19"/>
  <c r="AJ20" s="1"/>
  <c r="AJ21" s="1"/>
  <c r="AI22" s="1"/>
  <c r="AK18"/>
  <c r="AK19" s="1"/>
  <c r="AH24"/>
  <c r="AJ23" l="1"/>
  <c r="AJ22"/>
  <c r="AK20"/>
  <c r="AK21" s="1"/>
  <c r="AK23" l="1"/>
  <c r="AK22"/>
  <c r="AI23"/>
  <c r="AI24" s="1"/>
  <c r="AJ24"/>
  <c r="AK24" l="1"/>
  <c r="AA26" s="1"/>
  <c r="B21" s="1"/>
</calcChain>
</file>

<file path=xl/sharedStrings.xml><?xml version="1.0" encoding="utf-8"?>
<sst xmlns="http://schemas.openxmlformats.org/spreadsheetml/2006/main" count="49" uniqueCount="43">
  <si>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</si>
  <si>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</si>
  <si>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</si>
  <si>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</si>
  <si>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</si>
  <si>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</si>
  <si>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</si>
  <si>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</si>
  <si>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</si>
  <si>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</si>
  <si>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</si>
  <si>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</si>
  <si>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</si>
  <si>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</si>
  <si>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</si>
  <si>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</si>
  <si>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</si>
  <si>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</si>
  <si>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</si>
  <si>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</si>
  <si>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</si>
  <si>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</si>
  <si>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</si>
  <si>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</si>
  <si>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</si>
  <si>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</si>
  <si>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</si>
  <si>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</si>
  <si>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</si>
  <si>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</si>
  <si>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</si>
  <si>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</si>
  <si>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set</t>
  </si>
  <si>
    <t>Pemasangan sensor pada perpipaan dan koneksi elektrikal</t>
  </si>
  <si>
    <t>Ball valve kuningan ONDA 3/4" + Double neple</t>
  </si>
  <si>
    <t>Rupiah</t>
  </si>
  <si>
    <t>Muhri Fepri Iswanto</t>
  </si>
  <si>
    <t>Kadiv. Transmisi Distribusi</t>
  </si>
  <si>
    <t>Gunung Iskandar Nasution</t>
  </si>
  <si>
    <t>Julfan Fadhli Siregar</t>
  </si>
  <si>
    <t>Medan,   Januari 2021</t>
  </si>
  <si>
    <t>PEMASANGAN PRESSURE SENSOR Q1 sd Q5</t>
  </si>
  <si>
    <t>LOKASI: IPA SUNGGAL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</si>
</sst>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trike/>
      <u/>
      <sz val="1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164" fontId="33" fillId="0" borderId="0" applyFont="0" applyFill="0" applyBorder="0" applyAlignment="0" applyProtection="0"/>
  </cellStyleXfs>
  <cellXfs count="98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165" fontId="18" fillId="0" borderId="13" xfId="0" applyNumberFormat="1" applyFont="1" applyBorder="1"/>
    <xf numFmtId="165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165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165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6" fontId="26" fillId="0" borderId="11" xfId="28" applyNumberFormat="1" applyFont="1" applyBorder="1" applyAlignment="1">
      <alignment horizontal="center" vertical="top"/>
    </xf>
    <xf numFmtId="43" fontId="26" fillId="0" borderId="11" xfId="28" applyNumberFormat="1" applyFont="1" applyBorder="1" applyAlignment="1">
      <alignment horizontal="center" vertical="top"/>
    </xf>
    <xf numFmtId="165" fontId="26" fillId="0" borderId="11" xfId="0" applyNumberFormat="1" applyFont="1" applyBorder="1" applyAlignment="1">
      <alignment vertical="top"/>
    </xf>
    <xf numFmtId="165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6" fontId="26" fillId="0" borderId="11" xfId="28" applyNumberFormat="1" applyFont="1" applyBorder="1" applyAlignment="1">
      <alignment horizontal="center"/>
    </xf>
    <xf numFmtId="43" fontId="26" fillId="0" borderId="11" xfId="28" applyNumberFormat="1" applyFont="1" applyBorder="1" applyAlignment="1">
      <alignment horizontal="center"/>
    </xf>
    <xf numFmtId="165" fontId="26" fillId="0" borderId="11" xfId="0" applyNumberFormat="1" applyFont="1" applyBorder="1" applyAlignment="1"/>
    <xf numFmtId="165" fontId="30" fillId="0" borderId="0" xfId="28" applyFont="1"/>
    <xf numFmtId="0" fontId="26" fillId="0" borderId="10" xfId="0" applyFont="1" applyBorder="1" applyAlignment="1"/>
    <xf numFmtId="165" fontId="26" fillId="0" borderId="11" xfId="28" applyFont="1" applyBorder="1" applyAlignment="1">
      <alignment horizontal="center"/>
    </xf>
    <xf numFmtId="165" fontId="26" fillId="0" borderId="11" xfId="28" applyNumberFormat="1" applyFont="1" applyBorder="1"/>
    <xf numFmtId="165" fontId="26" fillId="0" borderId="10" xfId="28" applyNumberFormat="1" applyFont="1" applyBorder="1"/>
    <xf numFmtId="165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165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5" fontId="26" fillId="0" borderId="13" xfId="28" applyNumberFormat="1" applyFont="1" applyBorder="1"/>
    <xf numFmtId="165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43" fontId="26" fillId="0" borderId="11" xfId="28" applyNumberFormat="1" applyFont="1" applyBorder="1" applyAlignment="1">
      <alignment horizontal="right"/>
    </xf>
    <xf numFmtId="165" fontId="26" fillId="0" borderId="11" xfId="0" applyNumberFormat="1" applyFont="1" applyBorder="1"/>
    <xf numFmtId="165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43" fontId="26" fillId="0" borderId="12" xfId="28" applyNumberFormat="1" applyFont="1" applyBorder="1" applyAlignment="1">
      <alignment horizontal="center"/>
    </xf>
    <xf numFmtId="165" fontId="26" fillId="0" borderId="12" xfId="28" applyFont="1" applyBorder="1" applyAlignment="1">
      <alignment horizontal="left"/>
    </xf>
    <xf numFmtId="165" fontId="26" fillId="0" borderId="12" xfId="28" applyFont="1" applyBorder="1" applyAlignment="1">
      <alignment horizontal="right"/>
    </xf>
    <xf numFmtId="43" fontId="28" fillId="0" borderId="13" xfId="28" applyNumberFormat="1" applyFont="1" applyBorder="1" applyAlignment="1">
      <alignment horizontal="right"/>
    </xf>
    <xf numFmtId="165" fontId="28" fillId="0" borderId="11" xfId="0" applyNumberFormat="1" applyFont="1" applyBorder="1"/>
    <xf numFmtId="0" fontId="26" fillId="0" borderId="17" xfId="0" applyFont="1" applyBorder="1" applyAlignment="1"/>
    <xf numFmtId="165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165" fontId="26" fillId="0" borderId="17" xfId="28" applyFont="1" applyBorder="1" applyAlignment="1">
      <alignment horizontal="right"/>
    </xf>
    <xf numFmtId="165" fontId="27" fillId="0" borderId="10" xfId="0" applyNumberFormat="1" applyFont="1" applyBorder="1"/>
    <xf numFmtId="165" fontId="28" fillId="0" borderId="10" xfId="28" applyFont="1" applyBorder="1"/>
    <xf numFmtId="165" fontId="31" fillId="0" borderId="14" xfId="28" applyFont="1" applyBorder="1" applyAlignment="1">
      <alignment vertical="center"/>
    </xf>
    <xf numFmtId="165" fontId="31" fillId="0" borderId="12" xfId="28" applyFont="1" applyBorder="1" applyAlignment="1">
      <alignment vertical="center"/>
    </xf>
    <xf numFmtId="165" fontId="31" fillId="0" borderId="12" xfId="28" applyFont="1" applyBorder="1" applyAlignment="1">
      <alignment horizontal="center" vertical="center"/>
    </xf>
    <xf numFmtId="165" fontId="31" fillId="0" borderId="15" xfId="28" applyFont="1" applyBorder="1" applyAlignment="1">
      <alignment vertical="center"/>
    </xf>
    <xf numFmtId="0" fontId="28" fillId="0" borderId="13" xfId="0" applyFont="1" applyBorder="1"/>
    <xf numFmtId="165" fontId="28" fillId="0" borderId="13" xfId="0" applyNumberFormat="1" applyFont="1" applyBorder="1"/>
    <xf numFmtId="165" fontId="31" fillId="0" borderId="16" xfId="28" applyFont="1" applyBorder="1" applyAlignment="1">
      <alignment vertical="center"/>
    </xf>
    <xf numFmtId="165" fontId="32" fillId="0" borderId="17" xfId="28" applyFont="1" applyBorder="1" applyAlignment="1">
      <alignment horizontal="left" vertical="center"/>
    </xf>
    <xf numFmtId="165" fontId="32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vertical="center"/>
    </xf>
    <xf numFmtId="165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43" fontId="26" fillId="0" borderId="11" xfId="28" applyNumberFormat="1" applyFont="1" applyBorder="1" applyAlignment="1">
      <alignment horizontal="right" vertical="top"/>
    </xf>
    <xf numFmtId="164" fontId="34" fillId="0" borderId="0" xfId="44" applyFont="1"/>
    <xf numFmtId="0" fontId="34" fillId="0" borderId="0" xfId="0" applyFont="1"/>
    <xf numFmtId="164" fontId="0" fillId="0" borderId="0" xfId="0" applyNumberForma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5389</xdr:row>
      <xdr:rowOff>9525</xdr:rowOff>
    </xdr:from>
    <xdr:to>
      <xdr:col>1</xdr:col>
      <xdr:colOff>593435</xdr:colOff>
      <xdr:row>5389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5478</xdr:row>
      <xdr:rowOff>161925</xdr:rowOff>
    </xdr:from>
    <xdr:to>
      <xdr:col>1</xdr:col>
      <xdr:colOff>541238</xdr:colOff>
      <xdr:row>5479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5533</xdr:row>
      <xdr:rowOff>0</xdr:rowOff>
    </xdr:from>
    <xdr:to>
      <xdr:col>1</xdr:col>
      <xdr:colOff>623534</xdr:colOff>
      <xdr:row>5533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5335</xdr:row>
      <xdr:rowOff>9525</xdr:rowOff>
    </xdr:from>
    <xdr:to>
      <xdr:col>1</xdr:col>
      <xdr:colOff>593435</xdr:colOff>
      <xdr:row>5335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5295</xdr:row>
      <xdr:rowOff>9525</xdr:rowOff>
    </xdr:from>
    <xdr:to>
      <xdr:col>1</xdr:col>
      <xdr:colOff>593435</xdr:colOff>
      <xdr:row>5295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5574</xdr:row>
      <xdr:rowOff>0</xdr:rowOff>
    </xdr:from>
    <xdr:to>
      <xdr:col>1</xdr:col>
      <xdr:colOff>474563</xdr:colOff>
      <xdr:row>5574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1082</xdr:row>
      <xdr:rowOff>180975</xdr:rowOff>
    </xdr:from>
    <xdr:to>
      <xdr:col>1</xdr:col>
      <xdr:colOff>4476750</xdr:colOff>
      <xdr:row>1085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1118</xdr:row>
      <xdr:rowOff>180975</xdr:rowOff>
    </xdr:from>
    <xdr:to>
      <xdr:col>1</xdr:col>
      <xdr:colOff>4476750</xdr:colOff>
      <xdr:row>1121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1190</xdr:row>
      <xdr:rowOff>180975</xdr:rowOff>
    </xdr:from>
    <xdr:to>
      <xdr:col>1</xdr:col>
      <xdr:colOff>4476750</xdr:colOff>
      <xdr:row>1193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1154</xdr:row>
      <xdr:rowOff>180975</xdr:rowOff>
    </xdr:from>
    <xdr:to>
      <xdr:col>1</xdr:col>
      <xdr:colOff>4476750</xdr:colOff>
      <xdr:row>1157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1229</xdr:row>
      <xdr:rowOff>72118</xdr:rowOff>
    </xdr:from>
    <xdr:to>
      <xdr:col>1</xdr:col>
      <xdr:colOff>3333751</xdr:colOff>
      <xdr:row>1230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9"/>
  <sheetViews>
    <sheetView tabSelected="1" topLeftCell="A7" zoomScale="70" zoomScaleNormal="70" workbookViewId="0">
      <selection activeCell="K32" sqref="K32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91" t="s">
        <v>21</v>
      </c>
      <c r="C2" s="91"/>
      <c r="D2" s="91"/>
      <c r="E2" s="91"/>
      <c r="F2" s="91"/>
      <c r="G2" s="91"/>
      <c r="H2" s="91"/>
      <c r="I2" s="91"/>
    </row>
    <row r="3" spans="1:13" ht="24.75" customHeight="1">
      <c r="A3" s="5"/>
      <c r="B3" s="92" t="s">
        <v>41</v>
      </c>
      <c r="C3" s="92"/>
      <c r="D3" s="92"/>
      <c r="E3" s="92"/>
      <c r="F3" s="92"/>
      <c r="G3" s="92"/>
      <c r="H3" s="92"/>
      <c r="I3" s="92"/>
    </row>
    <row r="4" spans="1:13" ht="26.25">
      <c r="A4" s="12"/>
      <c r="B4" s="93" t="s">
        <v>42</v>
      </c>
      <c r="C4" s="93"/>
      <c r="D4" s="93"/>
      <c r="E4" s="93"/>
      <c r="F4" s="93"/>
      <c r="G4" s="93"/>
      <c r="H4" s="93"/>
      <c r="I4" s="93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6" t="s">
        <v>5</v>
      </c>
      <c r="H6" s="6" t="s">
        <v>6</v>
      </c>
      <c r="I6" s="6" t="s">
        <v>7</v>
      </c>
    </row>
    <row r="7" spans="1:13" ht="15.75">
      <c r="A7" s="84"/>
      <c r="B7" s="87"/>
      <c r="C7" s="88"/>
      <c r="D7" s="84"/>
      <c r="E7" s="84"/>
      <c r="F7" s="84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94" t="s">
        <v>31</v>
      </c>
      <c r="C9" s="90"/>
      <c r="D9" s="23">
        <v>5</v>
      </c>
      <c r="E9" s="22" t="s">
        <v>22</v>
      </c>
      <c r="F9" s="22" t="s">
        <v>10</v>
      </c>
      <c r="G9" s="24">
        <f>2903631*1.2</f>
        <v>3484357.1999999997</v>
      </c>
      <c r="H9" s="24">
        <f>+G9*D9</f>
        <v>17421786</v>
      </c>
      <c r="I9" s="25"/>
      <c r="M9" s="26">
        <f>280000/6</f>
        <v>46666.666666666664</v>
      </c>
    </row>
    <row r="10" spans="1:13" s="32" customFormat="1" ht="15.75">
      <c r="A10" s="22">
        <v>2</v>
      </c>
      <c r="B10" s="28" t="s">
        <v>34</v>
      </c>
      <c r="C10" s="18"/>
      <c r="D10" s="29">
        <f>+D9</f>
        <v>5</v>
      </c>
      <c r="E10" s="27" t="s">
        <v>32</v>
      </c>
      <c r="F10" s="27" t="s">
        <v>10</v>
      </c>
      <c r="G10" s="30">
        <v>140500</v>
      </c>
      <c r="H10" s="30">
        <f>G10*D10</f>
        <v>702500</v>
      </c>
      <c r="I10" s="31"/>
    </row>
    <row r="11" spans="1:13" s="26" customFormat="1" ht="18" customHeight="1">
      <c r="A11" s="22">
        <v>3</v>
      </c>
      <c r="B11" s="94" t="s">
        <v>26</v>
      </c>
      <c r="C11" s="90"/>
      <c r="D11" s="23">
        <v>1</v>
      </c>
      <c r="E11" s="22" t="s">
        <v>20</v>
      </c>
      <c r="F11" s="22" t="s">
        <v>10</v>
      </c>
      <c r="G11" s="24">
        <v>200000</v>
      </c>
      <c r="H11" s="24">
        <f t="shared" ref="H11" si="0">+G11*D11</f>
        <v>200000</v>
      </c>
      <c r="I11" s="25"/>
      <c r="K11" s="26">
        <f>24*3*2</f>
        <v>144</v>
      </c>
    </row>
    <row r="12" spans="1:13" s="32" customFormat="1" ht="15.75">
      <c r="A12" s="33"/>
      <c r="B12" s="95"/>
      <c r="C12" s="96"/>
      <c r="D12" s="34"/>
      <c r="E12" s="27"/>
      <c r="F12" s="27"/>
      <c r="G12" s="35"/>
      <c r="H12" s="36"/>
      <c r="I12" s="37">
        <f>SUM(H9:H12)</f>
        <v>18324286</v>
      </c>
    </row>
    <row r="13" spans="1:13" s="32" customFormat="1" ht="15.75">
      <c r="A13" s="38" t="s">
        <v>11</v>
      </c>
      <c r="B13" s="39" t="s">
        <v>12</v>
      </c>
      <c r="C13" s="19"/>
      <c r="D13" s="40"/>
      <c r="E13" s="41"/>
      <c r="F13" s="41"/>
      <c r="G13" s="42"/>
      <c r="H13" s="35"/>
      <c r="I13" s="43"/>
      <c r="K13" s="32">
        <f>21*3*2</f>
        <v>126</v>
      </c>
    </row>
    <row r="14" spans="1:13" s="26" customFormat="1" ht="31.5" customHeight="1">
      <c r="A14" s="76">
        <v>1</v>
      </c>
      <c r="B14" s="94" t="s">
        <v>33</v>
      </c>
      <c r="C14" s="90"/>
      <c r="D14" s="23"/>
      <c r="E14" s="22"/>
      <c r="F14" s="22"/>
      <c r="G14" s="77"/>
      <c r="H14" s="77"/>
      <c r="I14" s="25"/>
    </row>
    <row r="15" spans="1:13" s="32" customFormat="1" ht="15.75" customHeight="1">
      <c r="A15" s="44"/>
      <c r="B15" s="89" t="s">
        <v>28</v>
      </c>
      <c r="C15" s="90"/>
      <c r="D15" s="29">
        <v>3</v>
      </c>
      <c r="E15" s="27" t="s">
        <v>30</v>
      </c>
      <c r="F15" s="27" t="s">
        <v>27</v>
      </c>
      <c r="G15" s="45">
        <v>103900</v>
      </c>
      <c r="H15" s="45">
        <f>G15*D15</f>
        <v>311700</v>
      </c>
      <c r="I15" s="46"/>
    </row>
    <row r="16" spans="1:13" s="32" customFormat="1" ht="15.75" customHeight="1">
      <c r="A16" s="44"/>
      <c r="B16" s="89" t="s">
        <v>29</v>
      </c>
      <c r="C16" s="90"/>
      <c r="D16" s="29">
        <v>3</v>
      </c>
      <c r="E16" s="27" t="s">
        <v>30</v>
      </c>
      <c r="F16" s="27" t="s">
        <v>27</v>
      </c>
      <c r="G16" s="45">
        <v>86784</v>
      </c>
      <c r="H16" s="45">
        <f>G16*D16</f>
        <v>260352</v>
      </c>
      <c r="I16" s="46"/>
    </row>
    <row r="17" spans="1:37" s="32" customFormat="1" ht="15.75">
      <c r="A17" s="44"/>
      <c r="B17" s="74"/>
      <c r="C17" s="75"/>
      <c r="D17" s="30"/>
      <c r="E17" s="27"/>
      <c r="F17" s="27"/>
      <c r="G17" s="45"/>
      <c r="H17" s="45"/>
      <c r="I17" s="47">
        <f>SUM(H15:H16)</f>
        <v>572052</v>
      </c>
    </row>
    <row r="18" spans="1:37" s="32" customFormat="1" ht="15.75">
      <c r="A18" s="48"/>
      <c r="B18" s="49"/>
      <c r="C18" s="49"/>
      <c r="D18" s="50"/>
      <c r="E18" s="51"/>
      <c r="F18" s="52"/>
      <c r="G18" s="52" t="s">
        <v>13</v>
      </c>
      <c r="H18" s="53"/>
      <c r="I18" s="54">
        <f>I12+I17</f>
        <v>18896338</v>
      </c>
      <c r="AA18" s="78">
        <f>I21</f>
        <v>18896000</v>
      </c>
      <c r="AB18">
        <v>1</v>
      </c>
      <c r="AC18">
        <f>+AB18*10</f>
        <v>10</v>
      </c>
      <c r="AD18">
        <f t="shared" ref="AD18:AK18" si="1">+AC18*10</f>
        <v>100</v>
      </c>
      <c r="AE18">
        <f t="shared" si="1"/>
        <v>1000</v>
      </c>
      <c r="AF18">
        <f t="shared" si="1"/>
        <v>10000</v>
      </c>
      <c r="AG18">
        <f t="shared" si="1"/>
        <v>100000</v>
      </c>
      <c r="AH18">
        <f t="shared" si="1"/>
        <v>1000000</v>
      </c>
      <c r="AI18">
        <f t="shared" si="1"/>
        <v>10000000</v>
      </c>
      <c r="AJ18">
        <f t="shared" si="1"/>
        <v>100000000</v>
      </c>
      <c r="AK18">
        <f t="shared" si="1"/>
        <v>1000000000</v>
      </c>
    </row>
    <row r="19" spans="1:37" s="32" customFormat="1" ht="15.75">
      <c r="A19" s="17"/>
      <c r="B19" s="55"/>
      <c r="C19" s="55"/>
      <c r="D19" s="56"/>
      <c r="E19" s="56"/>
      <c r="F19" s="57"/>
      <c r="G19" s="58"/>
      <c r="H19" s="59"/>
      <c r="I19" s="60"/>
      <c r="AA19" s="79" t="s">
        <v>35</v>
      </c>
      <c r="AB19">
        <v>0</v>
      </c>
      <c r="AC19" s="80">
        <f>MOD(AA18,AC18)</f>
        <v>0</v>
      </c>
      <c r="AD19" s="80">
        <f>MOD(AA18,AD18)</f>
        <v>0</v>
      </c>
      <c r="AE19" s="80">
        <f>MOD(AA18,AE18)</f>
        <v>0</v>
      </c>
      <c r="AF19" s="80">
        <f>MOD(AA18,AF18)</f>
        <v>6000</v>
      </c>
      <c r="AG19" s="80">
        <f>MOD(AA18,AG18)</f>
        <v>96000</v>
      </c>
      <c r="AH19" s="80">
        <f>MOD(AA18,AH18)</f>
        <v>896000</v>
      </c>
      <c r="AI19" s="80">
        <f>MOD(AA18,AI18)</f>
        <v>8896000</v>
      </c>
      <c r="AJ19" s="80">
        <f>MOD(AA18,AJ18)</f>
        <v>18896000</v>
      </c>
      <c r="AK19" s="80">
        <f>MOD(AA18,AK18)</f>
        <v>18896000</v>
      </c>
    </row>
    <row r="20" spans="1:37" s="32" customFormat="1" ht="15.75">
      <c r="A20" s="61"/>
      <c r="B20" s="62" t="s">
        <v>24</v>
      </c>
      <c r="C20" s="62"/>
      <c r="D20" s="63"/>
      <c r="E20" s="62"/>
      <c r="F20" s="62"/>
      <c r="G20" s="64"/>
      <c r="H20" s="65" t="s">
        <v>14</v>
      </c>
      <c r="I20" s="66">
        <f>I18</f>
        <v>18896338</v>
      </c>
      <c r="AA20"/>
      <c r="AB20"/>
      <c r="AC20">
        <f t="shared" ref="AC20:AH20" si="2">+AC19-AB19</f>
        <v>0</v>
      </c>
      <c r="AD20">
        <f t="shared" si="2"/>
        <v>0</v>
      </c>
      <c r="AE20">
        <f t="shared" si="2"/>
        <v>0</v>
      </c>
      <c r="AF20">
        <f t="shared" si="2"/>
        <v>6000</v>
      </c>
      <c r="AG20">
        <f t="shared" si="2"/>
        <v>90000</v>
      </c>
      <c r="AH20">
        <f t="shared" si="2"/>
        <v>800000</v>
      </c>
      <c r="AI20">
        <f>+AI19-AH19</f>
        <v>8000000</v>
      </c>
      <c r="AJ20">
        <f t="shared" ref="AJ20:AK20" si="3">+AJ19-AI19</f>
        <v>10000000</v>
      </c>
      <c r="AK20">
        <f t="shared" si="3"/>
        <v>0</v>
      </c>
    </row>
    <row r="21" spans="1:37" s="32" customFormat="1" ht="15.75">
      <c r="A21" s="67"/>
      <c r="B21" s="68" t="str">
        <f>AA26</f>
        <v>Delapan Belas  Juta Delapan Ratus Sembilan Puluh Enam Ribu Rupiah</v>
      </c>
      <c r="C21" s="69"/>
      <c r="D21" s="70"/>
      <c r="E21" s="71"/>
      <c r="F21" s="71"/>
      <c r="G21" s="72"/>
      <c r="H21" s="73" t="s">
        <v>15</v>
      </c>
      <c r="I21" s="47">
        <f>ROUND(I20,-3)</f>
        <v>18896000</v>
      </c>
      <c r="AA21"/>
      <c r="AB21"/>
      <c r="AC21">
        <f t="shared" ref="AC21:AH21" si="4">+AC20*10/AC18</f>
        <v>0</v>
      </c>
      <c r="AD21">
        <f t="shared" si="4"/>
        <v>0</v>
      </c>
      <c r="AE21">
        <f t="shared" si="4"/>
        <v>0</v>
      </c>
      <c r="AF21">
        <f t="shared" si="4"/>
        <v>6</v>
      </c>
      <c r="AG21">
        <f t="shared" si="4"/>
        <v>9</v>
      </c>
      <c r="AH21">
        <f t="shared" si="4"/>
        <v>8</v>
      </c>
      <c r="AI21">
        <f>+AI20*10/AI18</f>
        <v>8</v>
      </c>
      <c r="AJ21">
        <f t="shared" ref="AJ21:AK21" si="5">+AJ20*10/AJ18</f>
        <v>1</v>
      </c>
      <c r="AK21">
        <f t="shared" si="5"/>
        <v>0</v>
      </c>
    </row>
    <row r="22" spans="1:37" ht="15.75">
      <c r="A22" s="2"/>
      <c r="B22" s="2"/>
      <c r="C22" s="2"/>
      <c r="D22" s="11"/>
      <c r="E22" s="2"/>
      <c r="F22" s="2"/>
      <c r="G22" s="2"/>
      <c r="H22" s="2"/>
      <c r="I22" s="3"/>
      <c r="AA22"/>
      <c r="AB22"/>
      <c r="AC22" t="str">
        <f>IF(AND(AC21&gt;0,AD21&lt;&gt;1),CHOOSE(AC21,"satu","dua","tiga","empat","lima","enam","tujuh","delapan","sembilan"),"")</f>
        <v/>
      </c>
      <c r="AD22" t="str">
        <f>IF(AD21&gt;0,CHOOSE(AD21,CHOOSE(AC21+1,"se","se","dua","tiga","empat","lima","enam","tujuh","delapan","sembilan"),"dua","tiga","empat","lima","enam","tujuh","delapan","sembilan"),"")</f>
        <v/>
      </c>
      <c r="AE22" t="str">
        <f>IF(AE21&gt;0,CHOOSE(AE21,"se","dua","tiga","empat","lima","enam","tujuh","delapan","sembilan"),"")</f>
        <v/>
      </c>
      <c r="AF22" t="str">
        <f>IF(AND(AF21&gt;0,AG21&lt;&gt;1),CHOOSE(AF21,"satu","dua","tiga","empat","lima","enam","tujuh","delapan","sembilan"),"")</f>
        <v>enam</v>
      </c>
      <c r="AG22" t="str">
        <f>IF(AG21&gt;0,CHOOSE(AG21,CHOOSE(AF21+1,"se","se","dua","tiga","empat","lima","enam","tujuh","delapan","sembilan"),"dua","tiga","empat","lima","enam","tujuh","delapan","sembilan"),"")</f>
        <v>sembilan</v>
      </c>
      <c r="AH22" t="str">
        <f>IF(AH21&gt;0,CHOOSE(AH21,"se","dua","tiga","empat","lima","enam","tujuh","delapan","sembilan"),"")</f>
        <v>delapan</v>
      </c>
      <c r="AI22" t="str">
        <f>IF(AND(AI21&gt;0,AJ21&lt;&gt;1),CHOOSE(AI21,"satu","dua","tiga","empat","lima","enam","tujuh","delapan","sembilan"),"")</f>
        <v/>
      </c>
      <c r="AJ22" t="str">
        <f>IF(AJ21&gt;0,CHOOSE(AJ21,CHOOSE(AI21+1,"","se","dua","tiga","empat","lima","enam","tujuh","delapan","sembilan"),"dua","tiga","empat","lima","enam","tujuh","delapan","sembilan"),"")</f>
        <v>delapan</v>
      </c>
      <c r="AK22" t="str">
        <f>IF(AK21&gt;0,CHOOSE(AK21,"se","dua","tiga","empat","lima","enam","tujuh","delapan","sembilan"),"")</f>
        <v/>
      </c>
    </row>
    <row r="23" spans="1:37" ht="15.75">
      <c r="A23" s="4"/>
      <c r="B23" s="4"/>
      <c r="C23" s="4"/>
      <c r="D23" s="20"/>
      <c r="E23" s="4"/>
      <c r="F23" s="4"/>
      <c r="G23" s="4"/>
      <c r="H23" s="81" t="s">
        <v>40</v>
      </c>
      <c r="I23" s="81"/>
      <c r="AA23"/>
      <c r="AB23"/>
      <c r="AC23"/>
      <c r="AD23" t="str">
        <f>IF(AD21&gt;0,IF(AND(AD21=1,AC21&gt;0)," belas "," puluh "),"")</f>
        <v/>
      </c>
      <c r="AE23" t="str">
        <f>IF(AE21&gt;0," ratus ","")</f>
        <v/>
      </c>
      <c r="AF23" t="str">
        <f>IF(SUM(AF21,AH21)&gt;0," ribu ","")</f>
        <v xml:space="preserve"> ribu </v>
      </c>
      <c r="AG23" t="str">
        <f>IF(AG21&gt;0,IF(AND(AG21=1,AF21&gt;0)," belas "," puluh "),"")</f>
        <v xml:space="preserve"> puluh </v>
      </c>
      <c r="AH23" t="str">
        <f>IF(AH21&gt;0," ratus ","")</f>
        <v xml:space="preserve"> ratus </v>
      </c>
      <c r="AI23" t="str">
        <f>IF(SUM(AI21,AK21)&gt;0," juta ","")</f>
        <v xml:space="preserve"> juta </v>
      </c>
      <c r="AJ23" t="str">
        <f>IF(AJ21&gt;0,IF(AND(AJ21=1,AI21&gt;0)," belas "," puluh "),"")</f>
        <v xml:space="preserve"> belas </v>
      </c>
      <c r="AK23" t="str">
        <f>IF(AK21&gt;0," ratus ","")</f>
        <v/>
      </c>
    </row>
    <row r="24" spans="1:37" ht="15.75">
      <c r="A24" s="81" t="s">
        <v>16</v>
      </c>
      <c r="B24" s="81"/>
      <c r="C24" s="81"/>
      <c r="D24" s="81" t="s">
        <v>17</v>
      </c>
      <c r="E24" s="81"/>
      <c r="F24" s="81"/>
      <c r="G24" s="4"/>
      <c r="H24" s="81" t="s">
        <v>18</v>
      </c>
      <c r="I24" s="81"/>
      <c r="AA24"/>
      <c r="AB24"/>
      <c r="AC24" t="str">
        <f>CONCATENATE(AC22,AC17)</f>
        <v/>
      </c>
      <c r="AD24" t="str">
        <f t="shared" ref="AD24:AK24" si="6">CONCATENATE(AD22,AD23)</f>
        <v/>
      </c>
      <c r="AE24" t="str">
        <f t="shared" si="6"/>
        <v/>
      </c>
      <c r="AF24" t="str">
        <f t="shared" si="6"/>
        <v xml:space="preserve">enam ribu </v>
      </c>
      <c r="AG24" t="str">
        <f t="shared" si="6"/>
        <v xml:space="preserve">sembilan puluh </v>
      </c>
      <c r="AH24" t="str">
        <f t="shared" si="6"/>
        <v xml:space="preserve">delapan ratus </v>
      </c>
      <c r="AI24" t="str">
        <f t="shared" si="6"/>
        <v xml:space="preserve"> juta </v>
      </c>
      <c r="AJ24" t="str">
        <f t="shared" si="6"/>
        <v xml:space="preserve">delapan belas </v>
      </c>
      <c r="AK24" t="str">
        <f t="shared" si="6"/>
        <v/>
      </c>
    </row>
    <row r="25" spans="1:37" ht="15.75">
      <c r="A25" s="4"/>
      <c r="B25" s="4"/>
      <c r="C25" s="4"/>
      <c r="D25" s="20"/>
      <c r="E25" s="4"/>
      <c r="F25" s="4"/>
      <c r="G25" s="4"/>
      <c r="H25" s="4"/>
      <c r="I25" s="4"/>
      <c r="AA25"/>
      <c r="AB25"/>
      <c r="AC25"/>
      <c r="AD25"/>
      <c r="AE25"/>
      <c r="AF25"/>
      <c r="AG25"/>
      <c r="AH25"/>
      <c r="AI25"/>
      <c r="AJ25"/>
      <c r="AK25"/>
    </row>
    <row r="26" spans="1:37" ht="15.75">
      <c r="A26" s="4"/>
      <c r="B26" s="4"/>
      <c r="C26" s="4"/>
      <c r="D26" s="20"/>
      <c r="E26" s="4"/>
      <c r="F26" s="4"/>
      <c r="G26" s="4"/>
      <c r="H26" s="4"/>
      <c r="I26" s="4"/>
      <c r="AA26" s="79" t="str">
        <f>PROPER(CONCATENATE(AK24,AJ24,AI24,AH24,AG24,AF24,AE24,AD24,AC24,AA19))</f>
        <v>Delapan Belas  Juta Delapan Ratus Sembilan Puluh Enam Ribu Rupiah</v>
      </c>
      <c r="AB26"/>
      <c r="AC26"/>
      <c r="AD26"/>
      <c r="AE26"/>
      <c r="AF26"/>
      <c r="AG26"/>
      <c r="AH26"/>
      <c r="AI26"/>
      <c r="AJ26"/>
      <c r="AK26"/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</row>
    <row r="28" spans="1:37" ht="15.75">
      <c r="A28" s="82" t="s">
        <v>38</v>
      </c>
      <c r="B28" s="82"/>
      <c r="C28" s="82"/>
      <c r="D28" s="97" t="s">
        <v>36</v>
      </c>
      <c r="E28" s="97"/>
      <c r="F28" s="97"/>
      <c r="G28" s="4"/>
      <c r="H28" s="97" t="s">
        <v>39</v>
      </c>
      <c r="I28" s="97"/>
    </row>
    <row r="29" spans="1:37" ht="15.75">
      <c r="A29" s="81" t="s">
        <v>25</v>
      </c>
      <c r="B29" s="81"/>
      <c r="C29" s="81"/>
      <c r="D29" s="81" t="s">
        <v>37</v>
      </c>
      <c r="E29" s="81"/>
      <c r="F29" s="81"/>
      <c r="G29" s="4"/>
      <c r="H29" s="81" t="s">
        <v>19</v>
      </c>
      <c r="I29" s="81"/>
    </row>
  </sheetData>
  <mergeCells count="23">
    <mergeCell ref="B15:C15"/>
    <mergeCell ref="B16:C16"/>
    <mergeCell ref="B2:I2"/>
    <mergeCell ref="B3:I3"/>
    <mergeCell ref="B4:I4"/>
    <mergeCell ref="B9:C9"/>
    <mergeCell ref="B11:C12"/>
    <mergeCell ref="B14:C14"/>
    <mergeCell ref="A6:A7"/>
    <mergeCell ref="B6:C7"/>
    <mergeCell ref="D6:D7"/>
    <mergeCell ref="E6:E7"/>
    <mergeCell ref="F6:F7"/>
    <mergeCell ref="A29:C29"/>
    <mergeCell ref="D29:F29"/>
    <mergeCell ref="H29:I29"/>
    <mergeCell ref="H23:I23"/>
    <mergeCell ref="A24:C24"/>
    <mergeCell ref="D24:F24"/>
    <mergeCell ref="H24:I24"/>
    <mergeCell ref="A28:C28"/>
    <mergeCell ref="D28:F28"/>
    <mergeCell ref="H28:I28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2020-07-23T06:56:00Z</cp:lastPrinted>
  <dcterms:created xsi:type="dcterms:W3CDTF">2012-03-21T04:38:16Z</dcterms:created>
  <dcterms:modified xsi:type="dcterms:W3CDTF">2021-01-18T01:38:00Z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