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 activeTab="1"/>
  </bookViews>
  <sheets>
    <sheet name="rab 2018" sheetId="8" r:id="rId1"/>
    <sheet name="Aldas" sheetId="14" r:id="rId2"/>
  </sheets>
  <definedNames>
    <definedName name="_xlnm.Print_Area" localSheetId="0">'rab 2018'!$A$2:$I$29</definedName>
  </definedNames>
  <calcPr calcId="125725"/>
</workbook>
</file>

<file path=xl/calcChain.xml><?xml version="1.0" encoding="utf-8"?>
<calcChain xmlns="http://schemas.openxmlformats.org/spreadsheetml/2006/main">
  <c r="K12" i="8"/>
  <c r="H12"/>
  <c r="A12"/>
  <c r="K11"/>
  <c r="H11"/>
  <c r="A11"/>
  <c r="H16" l="1"/>
  <c r="I17" s="1"/>
  <c r="A13"/>
  <c r="AE18"/>
  <c r="AD18"/>
  <c r="AC18"/>
  <c r="G9"/>
  <c r="H9" s="1"/>
  <c r="A10"/>
  <c r="AF18" l="1"/>
  <c r="K15"/>
  <c r="K13"/>
  <c r="H13"/>
  <c r="K10"/>
  <c r="H10"/>
  <c r="M9"/>
  <c r="AG18" l="1"/>
  <c r="I14"/>
  <c r="I18" s="1"/>
  <c r="I20" s="1"/>
  <c r="I21" s="1"/>
  <c r="AA18" s="1"/>
  <c r="AC19" l="1"/>
  <c r="AC20" s="1"/>
  <c r="AC21" s="1"/>
  <c r="AD19"/>
  <c r="AE19"/>
  <c r="AF19"/>
  <c r="AG19"/>
  <c r="AH18"/>
  <c r="AE20" l="1"/>
  <c r="AE21" s="1"/>
  <c r="AE22" s="1"/>
  <c r="AF20"/>
  <c r="AF21" s="1"/>
  <c r="AG20"/>
  <c r="AG21" s="1"/>
  <c r="AD20"/>
  <c r="AD21" s="1"/>
  <c r="AC22" s="1"/>
  <c r="AC24" s="1"/>
  <c r="AH19"/>
  <c r="AH20" s="1"/>
  <c r="AH21" s="1"/>
  <c r="AI18"/>
  <c r="AG22" l="1"/>
  <c r="AF22"/>
  <c r="AE23"/>
  <c r="AE24" s="1"/>
  <c r="AG23"/>
  <c r="AG24" s="1"/>
  <c r="AD23"/>
  <c r="AD22"/>
  <c r="AH23"/>
  <c r="AH22"/>
  <c r="AF23"/>
  <c r="AI19"/>
  <c r="AI20" s="1"/>
  <c r="AI21" s="1"/>
  <c r="AJ18"/>
  <c r="AF24" l="1"/>
  <c r="AD24"/>
  <c r="AJ19"/>
  <c r="AJ20" s="1"/>
  <c r="AJ21" s="1"/>
  <c r="AI22" s="1"/>
  <c r="AK18"/>
  <c r="AK19" s="1"/>
  <c r="AH24"/>
  <c r="AJ23" l="1"/>
  <c r="AJ22"/>
  <c r="AK20"/>
  <c r="AK21" s="1"/>
  <c r="AK23" l="1"/>
  <c r="AK22"/>
  <c r="AI23"/>
  <c r="AI24" s="1"/>
  <c r="AJ24"/>
  <c r="AK24" l="1"/>
  <c r="AA26" s="1"/>
  <c r="B21" s="1"/>
</calcChain>
</file>

<file path=xl/sharedStrings.xml><?xml version="1.0" encoding="utf-8"?>
<sst xmlns="http://schemas.openxmlformats.org/spreadsheetml/2006/main" count="51" uniqueCount="42">
  <si>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</si>
  <si>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</si>
  <si>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</si>
  <si>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</si>
  <si>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</si>
  <si>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</si>
  <si>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</si>
  <si>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</si>
  <si>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</si>
  <si>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</si>
  <si>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</si>
  <si>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</si>
  <si>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</si>
  <si>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</si>
  <si>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</si>
  <si>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</si>
  <si>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</si>
  <si>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</si>
  <si>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</si>
  <si>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</si>
  <si>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</si>
  <si>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</si>
  <si>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</si>
  <si>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</si>
  <si>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</si>
  <si>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</si>
  <si>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</si>
  <si>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Rupiah</t>
  </si>
  <si>
    <t>Muhri Fepri Iswanto</t>
  </si>
  <si>
    <t>Kadiv. Transmisi Distribusi</t>
  </si>
  <si>
    <t>ls</t>
  </si>
  <si>
    <t>Nurleli</t>
  </si>
  <si>
    <t>Asesoris pemasangan (sealtape, kabel ties, kabel, lem pipa, paku klem kabel)</t>
  </si>
  <si>
    <t xml:space="preserve">Pressure Sensor, Cerabar E+H
Range 0-10 Bar 4-20 mA                                                                   Cerabar PMP11-VWJ
</t>
  </si>
  <si>
    <t>LOKASI: BOOSTER MABAR</t>
  </si>
  <si>
    <t xml:space="preserve">PERBAIKAN KERUSAKAN PERANGKAT SCADA </t>
  </si>
  <si>
    <t xml:space="preserve">DIN Rail 4/20 mA Signal isolator,                                                                                                          RB223 Endress Hauser </t>
  </si>
  <si>
    <t>Surge Arrester Schneider Domae 1P+N</t>
  </si>
  <si>
    <t>Kabel NYA 2.5 mm SUPREME</t>
  </si>
  <si>
    <t>roll</t>
  </si>
  <si>
    <t>Medan,            November 2021</t>
  </si>
  <si>
    <t>Pemasangan sensor pada perpipaan, koneksi elektrikal surge arrester, setting dan kalibrasi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</si>
</sst>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5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  <xf numFmtId="41" fontId="33" fillId="0" borderId="0" applyFont="0" applyFill="0" applyBorder="0" applyAlignment="0" applyProtection="0"/>
  </cellStyleXfs>
  <cellXfs count="97">
    <xf numFmtId="0" fontId="0" fillId="0" borderId="0" xfId="0"/>
    <xf numFmtId="43" fontId="17" fillId="0" borderId="0" xfId="28" applyFont="1"/>
    <xf numFmtId="0" fontId="20" fillId="0" borderId="0" xfId="0" applyFont="1" applyBorder="1"/>
    <xf numFmtId="43" fontId="18" fillId="0" borderId="0" xfId="0" applyNumberFormat="1" applyFont="1" applyBorder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0" fillId="0" borderId="0" xfId="0" applyFont="1" applyBorder="1" applyAlignment="1">
      <alignment horizontal="center"/>
    </xf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6" fillId="0" borderId="16" xfId="0" applyFont="1" applyBorder="1"/>
    <xf numFmtId="0" fontId="29" fillId="0" borderId="15" xfId="0" applyFont="1" applyBorder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6" fillId="0" borderId="11" xfId="0" applyFont="1" applyBorder="1" applyAlignment="1">
      <alignment horizontal="center" vertical="top"/>
    </xf>
    <xf numFmtId="165" fontId="26" fillId="0" borderId="11" xfId="28" applyNumberFormat="1" applyFont="1" applyBorder="1" applyAlignment="1">
      <alignment horizontal="center" vertical="top"/>
    </xf>
    <xf numFmtId="164" fontId="26" fillId="0" borderId="11" xfId="28" applyNumberFormat="1" applyFont="1" applyBorder="1" applyAlignment="1">
      <alignment horizontal="center" vertical="top"/>
    </xf>
    <xf numFmtId="43" fontId="26" fillId="0" borderId="11" xfId="0" applyNumberFormat="1" applyFont="1" applyBorder="1" applyAlignment="1">
      <alignment vertical="top"/>
    </xf>
    <xf numFmtId="43" fontId="30" fillId="0" borderId="0" xfId="28" applyFont="1" applyAlignment="1">
      <alignment vertical="top"/>
    </xf>
    <xf numFmtId="0" fontId="26" fillId="0" borderId="11" xfId="0" applyFont="1" applyBorder="1" applyAlignment="1">
      <alignment horizontal="center"/>
    </xf>
    <xf numFmtId="164" fontId="26" fillId="0" borderId="11" xfId="28" applyNumberFormat="1" applyFont="1" applyBorder="1" applyAlignment="1">
      <alignment horizontal="center"/>
    </xf>
    <xf numFmtId="43" fontId="26" fillId="0" borderId="11" xfId="0" applyNumberFormat="1" applyFont="1" applyBorder="1" applyAlignment="1"/>
    <xf numFmtId="43" fontId="30" fillId="0" borderId="0" xfId="28" applyFont="1"/>
    <xf numFmtId="0" fontId="26" fillId="0" borderId="10" xfId="0" applyFont="1" applyBorder="1" applyAlignment="1"/>
    <xf numFmtId="43" fontId="26" fillId="0" borderId="11" xfId="28" applyFont="1" applyBorder="1" applyAlignment="1">
      <alignment horizontal="center"/>
    </xf>
    <xf numFmtId="43" fontId="26" fillId="0" borderId="11" xfId="28" applyNumberFormat="1" applyFont="1" applyBorder="1"/>
    <xf numFmtId="43" fontId="26" fillId="0" borderId="10" xfId="28" applyNumberFormat="1" applyFont="1" applyBorder="1"/>
    <xf numFmtId="43" fontId="28" fillId="0" borderId="10" xfId="28" applyNumberFormat="1" applyFont="1" applyBorder="1"/>
    <xf numFmtId="0" fontId="28" fillId="0" borderId="11" xfId="0" applyFont="1" applyBorder="1" applyAlignment="1">
      <alignment horizontal="center"/>
    </xf>
    <xf numFmtId="0" fontId="29" fillId="0" borderId="14" xfId="0" applyFont="1" applyBorder="1"/>
    <xf numFmtId="43" fontId="26" fillId="0" borderId="13" xfId="28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43" fontId="26" fillId="0" borderId="13" xfId="28" applyNumberFormat="1" applyFont="1" applyBorder="1"/>
    <xf numFmtId="43" fontId="28" fillId="0" borderId="11" xfId="28" applyNumberFormat="1" applyFont="1" applyBorder="1"/>
    <xf numFmtId="0" fontId="26" fillId="0" borderId="11" xfId="0" applyFont="1" applyBorder="1" applyAlignment="1">
      <alignment horizontal="right"/>
    </xf>
    <xf numFmtId="164" fontId="26" fillId="0" borderId="11" xfId="28" applyNumberFormat="1" applyFont="1" applyBorder="1" applyAlignment="1">
      <alignment horizontal="right"/>
    </xf>
    <xf numFmtId="43" fontId="28" fillId="0" borderId="10" xfId="0" applyNumberFormat="1" applyFont="1" applyBorder="1"/>
    <xf numFmtId="0" fontId="26" fillId="0" borderId="14" xfId="0" applyFont="1" applyBorder="1" applyAlignment="1">
      <alignment horizontal="right"/>
    </xf>
    <xf numFmtId="0" fontId="26" fillId="0" borderId="12" xfId="0" applyFont="1" applyBorder="1"/>
    <xf numFmtId="164" fontId="26" fillId="0" borderId="12" xfId="28" applyNumberFormat="1" applyFont="1" applyBorder="1" applyAlignment="1">
      <alignment horizontal="center"/>
    </xf>
    <xf numFmtId="43" fontId="26" fillId="0" borderId="12" xfId="28" applyFont="1" applyBorder="1" applyAlignment="1">
      <alignment horizontal="left"/>
    </xf>
    <xf numFmtId="43" fontId="26" fillId="0" borderId="12" xfId="28" applyFont="1" applyBorder="1" applyAlignment="1">
      <alignment horizontal="right"/>
    </xf>
    <xf numFmtId="164" fontId="28" fillId="0" borderId="13" xfId="28" applyNumberFormat="1" applyFont="1" applyBorder="1" applyAlignment="1">
      <alignment horizontal="right"/>
    </xf>
    <xf numFmtId="43" fontId="28" fillId="0" borderId="11" xfId="0" applyNumberFormat="1" applyFont="1" applyBorder="1"/>
    <xf numFmtId="0" fontId="26" fillId="0" borderId="17" xfId="0" applyFont="1" applyBorder="1" applyAlignment="1"/>
    <xf numFmtId="43" fontId="26" fillId="0" borderId="17" xfId="28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3" fontId="26" fillId="0" borderId="17" xfId="28" applyFont="1" applyBorder="1" applyAlignment="1">
      <alignment horizontal="right"/>
    </xf>
    <xf numFmtId="43" fontId="27" fillId="0" borderId="10" xfId="0" applyNumberFormat="1" applyFont="1" applyBorder="1"/>
    <xf numFmtId="43" fontId="28" fillId="0" borderId="10" xfId="28" applyFont="1" applyBorder="1"/>
    <xf numFmtId="43" fontId="31" fillId="0" borderId="14" xfId="28" applyFont="1" applyBorder="1" applyAlignment="1">
      <alignment vertical="center"/>
    </xf>
    <xf numFmtId="43" fontId="31" fillId="0" borderId="12" xfId="28" applyFont="1" applyBorder="1" applyAlignment="1">
      <alignment vertical="center"/>
    </xf>
    <xf numFmtId="43" fontId="31" fillId="0" borderId="12" xfId="28" applyFont="1" applyBorder="1" applyAlignment="1">
      <alignment horizontal="center" vertical="center"/>
    </xf>
    <xf numFmtId="43" fontId="31" fillId="0" borderId="15" xfId="28" applyFont="1" applyBorder="1" applyAlignment="1">
      <alignment vertical="center"/>
    </xf>
    <xf numFmtId="0" fontId="28" fillId="0" borderId="13" xfId="0" applyFont="1" applyBorder="1"/>
    <xf numFmtId="43" fontId="28" fillId="0" borderId="13" xfId="0" applyNumberFormat="1" applyFont="1" applyBorder="1"/>
    <xf numFmtId="43" fontId="31" fillId="0" borderId="16" xfId="28" applyFont="1" applyBorder="1" applyAlignment="1">
      <alignment vertical="center"/>
    </xf>
    <xf numFmtId="43" fontId="32" fillId="0" borderId="17" xfId="28" applyFont="1" applyBorder="1" applyAlignment="1">
      <alignment horizontal="left" vertical="center"/>
    </xf>
    <xf numFmtId="43" fontId="32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horizontal="center" vertical="center"/>
    </xf>
    <xf numFmtId="43" fontId="31" fillId="0" borderId="17" xfId="28" applyFont="1" applyBorder="1" applyAlignment="1">
      <alignment vertical="center"/>
    </xf>
    <xf numFmtId="43" fontId="31" fillId="0" borderId="18" xfId="28" applyFont="1" applyBorder="1" applyAlignment="1">
      <alignment vertical="center"/>
    </xf>
    <xf numFmtId="0" fontId="28" fillId="0" borderId="10" xfId="0" applyFont="1" applyBorder="1"/>
    <xf numFmtId="0" fontId="26" fillId="0" borderId="16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26" fillId="0" borderId="11" xfId="0" applyFont="1" applyBorder="1" applyAlignment="1">
      <alignment horizontal="right" vertical="top"/>
    </xf>
    <xf numFmtId="164" fontId="26" fillId="0" borderId="11" xfId="28" applyNumberFormat="1" applyFont="1" applyBorder="1" applyAlignment="1">
      <alignment horizontal="right" vertical="top"/>
    </xf>
    <xf numFmtId="41" fontId="34" fillId="0" borderId="0" xfId="44" applyFont="1"/>
    <xf numFmtId="0" fontId="34" fillId="0" borderId="0" xfId="0" applyFont="1"/>
    <xf numFmtId="41" fontId="0" fillId="0" borderId="0" xfId="0" applyNumberFormat="1"/>
    <xf numFmtId="0" fontId="26" fillId="0" borderId="11" xfId="0" applyFont="1" applyBorder="1" applyAlignment="1">
      <alignment horizontal="center" vertical="center"/>
    </xf>
    <xf numFmtId="165" fontId="26" fillId="0" borderId="11" xfId="28" applyNumberFormat="1" applyFont="1" applyBorder="1" applyAlignment="1">
      <alignment horizontal="center" vertical="center"/>
    </xf>
    <xf numFmtId="164" fontId="26" fillId="0" borderId="11" xfId="28" applyNumberFormat="1" applyFont="1" applyBorder="1" applyAlignment="1">
      <alignment horizontal="righ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6" fillId="0" borderId="16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4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5389</xdr:row>
      <xdr:rowOff>9525</xdr:rowOff>
    </xdr:from>
    <xdr:to>
      <xdr:col>1</xdr:col>
      <xdr:colOff>593435</xdr:colOff>
      <xdr:row>5389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5478</xdr:row>
      <xdr:rowOff>161925</xdr:rowOff>
    </xdr:from>
    <xdr:to>
      <xdr:col>1</xdr:col>
      <xdr:colOff>541238</xdr:colOff>
      <xdr:row>5479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5533</xdr:row>
      <xdr:rowOff>0</xdr:rowOff>
    </xdr:from>
    <xdr:to>
      <xdr:col>1</xdr:col>
      <xdr:colOff>623534</xdr:colOff>
      <xdr:row>5533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5335</xdr:row>
      <xdr:rowOff>9525</xdr:rowOff>
    </xdr:from>
    <xdr:to>
      <xdr:col>1</xdr:col>
      <xdr:colOff>593435</xdr:colOff>
      <xdr:row>5335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5295</xdr:row>
      <xdr:rowOff>9525</xdr:rowOff>
    </xdr:from>
    <xdr:to>
      <xdr:col>1</xdr:col>
      <xdr:colOff>593435</xdr:colOff>
      <xdr:row>5295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5574</xdr:row>
      <xdr:rowOff>0</xdr:rowOff>
    </xdr:from>
    <xdr:to>
      <xdr:col>1</xdr:col>
      <xdr:colOff>474563</xdr:colOff>
      <xdr:row>5574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1082</xdr:row>
      <xdr:rowOff>180975</xdr:rowOff>
    </xdr:from>
    <xdr:to>
      <xdr:col>1</xdr:col>
      <xdr:colOff>4476750</xdr:colOff>
      <xdr:row>1085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1118</xdr:row>
      <xdr:rowOff>180975</xdr:rowOff>
    </xdr:from>
    <xdr:to>
      <xdr:col>1</xdr:col>
      <xdr:colOff>4476750</xdr:colOff>
      <xdr:row>1121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1190</xdr:row>
      <xdr:rowOff>180975</xdr:rowOff>
    </xdr:from>
    <xdr:to>
      <xdr:col>1</xdr:col>
      <xdr:colOff>4476750</xdr:colOff>
      <xdr:row>1193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1154</xdr:row>
      <xdr:rowOff>180975</xdr:rowOff>
    </xdr:from>
    <xdr:to>
      <xdr:col>1</xdr:col>
      <xdr:colOff>4476750</xdr:colOff>
      <xdr:row>1157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1229</xdr:row>
      <xdr:rowOff>72118</xdr:rowOff>
    </xdr:from>
    <xdr:to>
      <xdr:col>1</xdr:col>
      <xdr:colOff>3333751</xdr:colOff>
      <xdr:row>1230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523875</xdr:colOff>
      <xdr:row>42</xdr:row>
      <xdr:rowOff>47625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810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14</xdr:col>
      <xdr:colOff>523875</xdr:colOff>
      <xdr:row>83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91500"/>
          <a:ext cx="8448675" cy="7667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28576</xdr:colOff>
      <xdr:row>83</xdr:row>
      <xdr:rowOff>57150</xdr:rowOff>
    </xdr:from>
    <xdr:to>
      <xdr:col>14</xdr:col>
      <xdr:colOff>556322</xdr:colOff>
      <xdr:row>121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8176" y="15868650"/>
          <a:ext cx="8452546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19050</xdr:colOff>
      <xdr:row>121</xdr:row>
      <xdr:rowOff>133350</xdr:rowOff>
    </xdr:from>
    <xdr:to>
      <xdr:col>14</xdr:col>
      <xdr:colOff>573856</xdr:colOff>
      <xdr:row>159</xdr:row>
      <xdr:rowOff>180975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28650" y="23183850"/>
          <a:ext cx="8479606" cy="7286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9525</xdr:colOff>
      <xdr:row>159</xdr:row>
      <xdr:rowOff>180975</xdr:rowOff>
    </xdr:from>
    <xdr:to>
      <xdr:col>14</xdr:col>
      <xdr:colOff>531078</xdr:colOff>
      <xdr:row>198</xdr:row>
      <xdr:rowOff>9525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19125" y="30470475"/>
          <a:ext cx="8446353" cy="7258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29"/>
  <sheetViews>
    <sheetView topLeftCell="A2" zoomScale="70" zoomScaleNormal="70" workbookViewId="0">
      <selection activeCell="B17" sqref="B17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7.140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6" width="9.140625" style="1"/>
    <col min="27" max="27" width="12.5703125" style="1" customWidth="1"/>
    <col min="28" max="16384" width="9.140625" style="1"/>
  </cols>
  <sheetData>
    <row r="2" spans="1:13" ht="33.75">
      <c r="A2" s="5"/>
      <c r="B2" s="92" t="s">
        <v>21</v>
      </c>
      <c r="C2" s="92"/>
      <c r="D2" s="92"/>
      <c r="E2" s="92"/>
      <c r="F2" s="92"/>
      <c r="G2" s="92"/>
      <c r="H2" s="92"/>
      <c r="I2" s="92"/>
    </row>
    <row r="3" spans="1:13" ht="24.75" customHeight="1">
      <c r="A3" s="5"/>
      <c r="B3" s="93" t="s">
        <v>35</v>
      </c>
      <c r="C3" s="93"/>
      <c r="D3" s="93"/>
      <c r="E3" s="93"/>
      <c r="F3" s="93"/>
      <c r="G3" s="93"/>
      <c r="H3" s="93"/>
      <c r="I3" s="93"/>
    </row>
    <row r="4" spans="1:13" ht="26.25">
      <c r="A4" s="12"/>
      <c r="B4" s="94" t="s">
        <v>34</v>
      </c>
      <c r="C4" s="94"/>
      <c r="D4" s="94"/>
      <c r="E4" s="94"/>
      <c r="F4" s="94"/>
      <c r="G4" s="94"/>
      <c r="H4" s="94"/>
      <c r="I4" s="94"/>
    </row>
    <row r="5" spans="1:13" ht="15.75">
      <c r="A5" s="20"/>
      <c r="B5" s="20"/>
      <c r="C5" s="20"/>
      <c r="D5" s="20"/>
      <c r="E5" s="20"/>
      <c r="F5" s="20"/>
      <c r="G5" s="20"/>
      <c r="H5" s="20"/>
      <c r="I5" s="20"/>
    </row>
    <row r="6" spans="1:13" ht="15.75">
      <c r="A6" s="84" t="s">
        <v>0</v>
      </c>
      <c r="B6" s="86" t="s">
        <v>1</v>
      </c>
      <c r="C6" s="87"/>
      <c r="D6" s="84" t="s">
        <v>2</v>
      </c>
      <c r="E6" s="84" t="s">
        <v>3</v>
      </c>
      <c r="F6" s="84" t="s">
        <v>4</v>
      </c>
      <c r="G6" s="6" t="s">
        <v>5</v>
      </c>
      <c r="H6" s="6" t="s">
        <v>6</v>
      </c>
      <c r="I6" s="6" t="s">
        <v>7</v>
      </c>
    </row>
    <row r="7" spans="1:13" ht="15.75">
      <c r="A7" s="85"/>
      <c r="B7" s="88"/>
      <c r="C7" s="89"/>
      <c r="D7" s="85"/>
      <c r="E7" s="85"/>
      <c r="F7" s="85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15" t="s">
        <v>23</v>
      </c>
      <c r="C8" s="14"/>
      <c r="D8" s="13"/>
      <c r="E8" s="8"/>
      <c r="F8" s="8"/>
      <c r="G8" s="8"/>
      <c r="H8" s="9"/>
      <c r="I8" s="10"/>
    </row>
    <row r="9" spans="1:13" s="25" customFormat="1" ht="45.75" customHeight="1">
      <c r="A9" s="21">
        <v>1</v>
      </c>
      <c r="B9" s="82" t="s">
        <v>33</v>
      </c>
      <c r="C9" s="83"/>
      <c r="D9" s="78">
        <v>2</v>
      </c>
      <c r="E9" s="77" t="s">
        <v>22</v>
      </c>
      <c r="F9" s="77" t="s">
        <v>10</v>
      </c>
      <c r="G9" s="79">
        <f>2903631*1.1</f>
        <v>3193994.1</v>
      </c>
      <c r="H9" s="79">
        <f>+G9*D9</f>
        <v>6387988.2000000002</v>
      </c>
      <c r="I9" s="24"/>
      <c r="M9" s="25">
        <f>280000/6</f>
        <v>46666.666666666664</v>
      </c>
    </row>
    <row r="10" spans="1:13" s="29" customFormat="1" ht="38.25" customHeight="1">
      <c r="A10" s="21">
        <f>+A9+1</f>
        <v>2</v>
      </c>
      <c r="B10" s="90" t="s">
        <v>36</v>
      </c>
      <c r="C10" s="91"/>
      <c r="D10" s="78">
        <v>2</v>
      </c>
      <c r="E10" s="77" t="s">
        <v>22</v>
      </c>
      <c r="F10" s="77" t="s">
        <v>10</v>
      </c>
      <c r="G10" s="79">
        <v>2553000</v>
      </c>
      <c r="H10" s="79">
        <f t="shared" ref="H10" si="0">+G10*D10</f>
        <v>5106000</v>
      </c>
      <c r="I10" s="28"/>
      <c r="K10" s="29">
        <f>24*3*2</f>
        <v>144</v>
      </c>
    </row>
    <row r="11" spans="1:13" s="25" customFormat="1" ht="21" customHeight="1">
      <c r="A11" s="21">
        <f>+A10+1</f>
        <v>3</v>
      </c>
      <c r="B11" s="82" t="s">
        <v>37</v>
      </c>
      <c r="C11" s="83"/>
      <c r="D11" s="22">
        <v>1</v>
      </c>
      <c r="E11" s="21" t="s">
        <v>22</v>
      </c>
      <c r="F11" s="21" t="s">
        <v>10</v>
      </c>
      <c r="G11" s="73">
        <v>1520000</v>
      </c>
      <c r="H11" s="73">
        <f t="shared" ref="H11" si="1">+G11*D11</f>
        <v>1520000</v>
      </c>
      <c r="I11" s="24"/>
      <c r="K11" s="25">
        <f>24*3*2</f>
        <v>144</v>
      </c>
    </row>
    <row r="12" spans="1:13" s="25" customFormat="1" ht="21" customHeight="1">
      <c r="A12" s="21">
        <f>+A11+1</f>
        <v>4</v>
      </c>
      <c r="B12" s="82" t="s">
        <v>38</v>
      </c>
      <c r="C12" s="83"/>
      <c r="D12" s="22">
        <v>1</v>
      </c>
      <c r="E12" s="21" t="s">
        <v>39</v>
      </c>
      <c r="F12" s="21" t="s">
        <v>10</v>
      </c>
      <c r="G12" s="73">
        <v>260000</v>
      </c>
      <c r="H12" s="73">
        <f t="shared" ref="H12" si="2">+G12*D12</f>
        <v>260000</v>
      </c>
      <c r="I12" s="24"/>
      <c r="K12" s="25">
        <f>24*3*2</f>
        <v>144</v>
      </c>
    </row>
    <row r="13" spans="1:13" s="25" customFormat="1" ht="18" customHeight="1">
      <c r="A13" s="21">
        <f>+A10+1</f>
        <v>3</v>
      </c>
      <c r="B13" s="82" t="s">
        <v>32</v>
      </c>
      <c r="C13" s="83"/>
      <c r="D13" s="22">
        <v>1</v>
      </c>
      <c r="E13" s="21" t="s">
        <v>20</v>
      </c>
      <c r="F13" s="21" t="s">
        <v>10</v>
      </c>
      <c r="G13" s="23">
        <v>200000</v>
      </c>
      <c r="H13" s="23">
        <f t="shared" ref="H13" si="3">+G13*D13</f>
        <v>200000</v>
      </c>
      <c r="I13" s="24"/>
      <c r="K13" s="25">
        <f>24*3*2</f>
        <v>144</v>
      </c>
    </row>
    <row r="14" spans="1:13" s="29" customFormat="1" ht="15.75">
      <c r="A14" s="30"/>
      <c r="B14" s="95"/>
      <c r="C14" s="96"/>
      <c r="D14" s="31"/>
      <c r="E14" s="26"/>
      <c r="F14" s="26"/>
      <c r="G14" s="32"/>
      <c r="H14" s="33"/>
      <c r="I14" s="34">
        <f>SUM(H9:H14)</f>
        <v>13473988.199999999</v>
      </c>
    </row>
    <row r="15" spans="1:13" s="29" customFormat="1" ht="15.75">
      <c r="A15" s="35" t="s">
        <v>11</v>
      </c>
      <c r="B15" s="36" t="s">
        <v>12</v>
      </c>
      <c r="C15" s="18"/>
      <c r="D15" s="37"/>
      <c r="E15" s="38"/>
      <c r="F15" s="38"/>
      <c r="G15" s="39"/>
      <c r="H15" s="32"/>
      <c r="I15" s="40"/>
      <c r="K15" s="29">
        <f>21*3*2</f>
        <v>126</v>
      </c>
    </row>
    <row r="16" spans="1:13" s="25" customFormat="1" ht="31.5" customHeight="1">
      <c r="A16" s="72">
        <v>1</v>
      </c>
      <c r="B16" s="82" t="s">
        <v>41</v>
      </c>
      <c r="C16" s="83"/>
      <c r="D16" s="22">
        <v>1</v>
      </c>
      <c r="E16" s="21" t="s">
        <v>30</v>
      </c>
      <c r="F16" s="21" t="s">
        <v>30</v>
      </c>
      <c r="G16" s="73">
        <v>800000</v>
      </c>
      <c r="H16" s="73">
        <f>G16*D16</f>
        <v>800000</v>
      </c>
      <c r="I16" s="24"/>
    </row>
    <row r="17" spans="1:37" s="29" customFormat="1" ht="15.75">
      <c r="A17" s="41"/>
      <c r="B17" s="70"/>
      <c r="C17" s="71"/>
      <c r="D17" s="27"/>
      <c r="E17" s="26"/>
      <c r="F17" s="26"/>
      <c r="G17" s="42"/>
      <c r="H17" s="42"/>
      <c r="I17" s="43">
        <f>SUM(H16)</f>
        <v>800000</v>
      </c>
    </row>
    <row r="18" spans="1:37" s="29" customFormat="1" ht="15.75">
      <c r="A18" s="44"/>
      <c r="B18" s="45"/>
      <c r="C18" s="45"/>
      <c r="D18" s="46"/>
      <c r="E18" s="47"/>
      <c r="F18" s="48"/>
      <c r="G18" s="48" t="s">
        <v>13</v>
      </c>
      <c r="H18" s="49"/>
      <c r="I18" s="50">
        <f>I14+I17</f>
        <v>14273988.199999999</v>
      </c>
      <c r="AA18" s="74">
        <f>I21</f>
        <v>14274000</v>
      </c>
      <c r="AB18">
        <v>1</v>
      </c>
      <c r="AC18">
        <f>+AB18*10</f>
        <v>10</v>
      </c>
      <c r="AD18">
        <f t="shared" ref="AD18:AK18" si="4">+AC18*10</f>
        <v>100</v>
      </c>
      <c r="AE18">
        <f t="shared" si="4"/>
        <v>1000</v>
      </c>
      <c r="AF18">
        <f t="shared" si="4"/>
        <v>10000</v>
      </c>
      <c r="AG18">
        <f t="shared" si="4"/>
        <v>100000</v>
      </c>
      <c r="AH18">
        <f t="shared" si="4"/>
        <v>1000000</v>
      </c>
      <c r="AI18">
        <f t="shared" si="4"/>
        <v>10000000</v>
      </c>
      <c r="AJ18">
        <f t="shared" si="4"/>
        <v>100000000</v>
      </c>
      <c r="AK18">
        <f t="shared" si="4"/>
        <v>1000000000</v>
      </c>
    </row>
    <row r="19" spans="1:37" s="29" customFormat="1" ht="15.75">
      <c r="A19" s="17"/>
      <c r="B19" s="51"/>
      <c r="C19" s="51"/>
      <c r="D19" s="52"/>
      <c r="E19" s="52"/>
      <c r="F19" s="53"/>
      <c r="G19" s="54"/>
      <c r="H19" s="55"/>
      <c r="I19" s="56"/>
      <c r="AA19" s="75" t="s">
        <v>27</v>
      </c>
      <c r="AB19">
        <v>0</v>
      </c>
      <c r="AC19" s="76">
        <f>MOD(AA18,AC18)</f>
        <v>0</v>
      </c>
      <c r="AD19" s="76">
        <f>MOD(AA18,AD18)</f>
        <v>0</v>
      </c>
      <c r="AE19" s="76">
        <f>MOD(AA18,AE18)</f>
        <v>0</v>
      </c>
      <c r="AF19" s="76">
        <f>MOD(AA18,AF18)</f>
        <v>4000</v>
      </c>
      <c r="AG19" s="76">
        <f>MOD(AA18,AG18)</f>
        <v>74000</v>
      </c>
      <c r="AH19" s="76">
        <f>MOD(AA18,AH18)</f>
        <v>274000</v>
      </c>
      <c r="AI19" s="76">
        <f>MOD(AA18,AI18)</f>
        <v>4274000</v>
      </c>
      <c r="AJ19" s="76">
        <f>MOD(AA18,AJ18)</f>
        <v>14274000</v>
      </c>
      <c r="AK19" s="76">
        <f>MOD(AA18,AK18)</f>
        <v>14274000</v>
      </c>
    </row>
    <row r="20" spans="1:37" s="29" customFormat="1" ht="15.75">
      <c r="A20" s="57"/>
      <c r="B20" s="58" t="s">
        <v>24</v>
      </c>
      <c r="C20" s="58"/>
      <c r="D20" s="59"/>
      <c r="E20" s="58"/>
      <c r="F20" s="58"/>
      <c r="G20" s="60"/>
      <c r="H20" s="61" t="s">
        <v>14</v>
      </c>
      <c r="I20" s="62">
        <f>I18</f>
        <v>14273988.199999999</v>
      </c>
      <c r="AA20"/>
      <c r="AB20"/>
      <c r="AC20">
        <f t="shared" ref="AC20:AH20" si="5">+AC19-AB19</f>
        <v>0</v>
      </c>
      <c r="AD20">
        <f t="shared" si="5"/>
        <v>0</v>
      </c>
      <c r="AE20">
        <f t="shared" si="5"/>
        <v>0</v>
      </c>
      <c r="AF20">
        <f t="shared" si="5"/>
        <v>4000</v>
      </c>
      <c r="AG20">
        <f t="shared" si="5"/>
        <v>70000</v>
      </c>
      <c r="AH20">
        <f t="shared" si="5"/>
        <v>200000</v>
      </c>
      <c r="AI20">
        <f>+AI19-AH19</f>
        <v>4000000</v>
      </c>
      <c r="AJ20">
        <f t="shared" ref="AJ20:AK20" si="6">+AJ19-AI19</f>
        <v>10000000</v>
      </c>
      <c r="AK20">
        <f t="shared" si="6"/>
        <v>0</v>
      </c>
    </row>
    <row r="21" spans="1:37" s="29" customFormat="1" ht="15.75">
      <c r="A21" s="63"/>
      <c r="B21" s="64" t="str">
        <f>AA26</f>
        <v>Empat Belas  Juta Dua Ratus Tujuh Puluh Empat Ribu Rupiah</v>
      </c>
      <c r="C21" s="65"/>
      <c r="D21" s="66"/>
      <c r="E21" s="67"/>
      <c r="F21" s="67"/>
      <c r="G21" s="68"/>
      <c r="H21" s="69" t="s">
        <v>15</v>
      </c>
      <c r="I21" s="43">
        <f>ROUND(I20,-3)</f>
        <v>14274000</v>
      </c>
      <c r="AA21"/>
      <c r="AB21"/>
      <c r="AC21">
        <f t="shared" ref="AC21:AH21" si="7">+AC20*10/AC18</f>
        <v>0</v>
      </c>
      <c r="AD21">
        <f t="shared" si="7"/>
        <v>0</v>
      </c>
      <c r="AE21">
        <f t="shared" si="7"/>
        <v>0</v>
      </c>
      <c r="AF21">
        <f t="shared" si="7"/>
        <v>4</v>
      </c>
      <c r="AG21">
        <f t="shared" si="7"/>
        <v>7</v>
      </c>
      <c r="AH21">
        <f t="shared" si="7"/>
        <v>2</v>
      </c>
      <c r="AI21">
        <f>+AI20*10/AI18</f>
        <v>4</v>
      </c>
      <c r="AJ21">
        <f t="shared" ref="AJ21:AK21" si="8">+AJ20*10/AJ18</f>
        <v>1</v>
      </c>
      <c r="AK21">
        <f t="shared" si="8"/>
        <v>0</v>
      </c>
    </row>
    <row r="22" spans="1:37" ht="15.75">
      <c r="A22" s="2"/>
      <c r="B22" s="2"/>
      <c r="C22" s="2"/>
      <c r="D22" s="11"/>
      <c r="E22" s="2"/>
      <c r="F22" s="2"/>
      <c r="G22" s="2"/>
      <c r="H22" s="2"/>
      <c r="I22" s="3"/>
      <c r="AA22"/>
      <c r="AB22"/>
      <c r="AC22" t="str">
        <f>IF(AND(AC21&gt;0,AD21&lt;&gt;1),CHOOSE(AC21,"satu","dua","tiga","empat","lima","enam","tujuh","delapan","sembilan"),"")</f>
        <v/>
      </c>
      <c r="AD22" t="str">
        <f>IF(AD21&gt;0,CHOOSE(AD21,CHOOSE(AC21+1,"se","se","dua","tiga","empat","lima","enam","tujuh","delapan","sembilan"),"dua","tiga","empat","lima","enam","tujuh","delapan","sembilan"),"")</f>
        <v/>
      </c>
      <c r="AE22" t="str">
        <f>IF(AE21&gt;0,CHOOSE(AE21,"se","dua","tiga","empat","lima","enam","tujuh","delapan","sembilan"),"")</f>
        <v/>
      </c>
      <c r="AF22" t="str">
        <f>IF(AND(AF21&gt;0,AG21&lt;&gt;1),CHOOSE(AF21,"satu","dua","tiga","empat","lima","enam","tujuh","delapan","sembilan"),"")</f>
        <v>empat</v>
      </c>
      <c r="AG22" t="str">
        <f>IF(AG21&gt;0,CHOOSE(AG21,CHOOSE(AF21+1,"se","se","dua","tiga","empat","lima","enam","tujuh","delapan","sembilan"),"dua","tiga","empat","lima","enam","tujuh","delapan","sembilan"),"")</f>
        <v>tujuh</v>
      </c>
      <c r="AH22" t="str">
        <f>IF(AH21&gt;0,CHOOSE(AH21,"se","dua","tiga","empat","lima","enam","tujuh","delapan","sembilan"),"")</f>
        <v>dua</v>
      </c>
      <c r="AI22" t="str">
        <f>IF(AND(AI21&gt;0,AJ21&lt;&gt;1),CHOOSE(AI21,"satu","dua","tiga","empat","lima","enam","tujuh","delapan","sembilan"),"")</f>
        <v/>
      </c>
      <c r="AJ22" t="str">
        <f>IF(AJ21&gt;0,CHOOSE(AJ21,CHOOSE(AI21+1,"","se","dua","tiga","empat","lima","enam","tujuh","delapan","sembilan"),"dua","tiga","empat","lima","enam","tujuh","delapan","sembilan"),"")</f>
        <v>empat</v>
      </c>
      <c r="AK22" t="str">
        <f>IF(AK21&gt;0,CHOOSE(AK21,"se","dua","tiga","empat","lima","enam","tujuh","delapan","sembilan"),"")</f>
        <v/>
      </c>
    </row>
    <row r="23" spans="1:37" ht="15.75">
      <c r="A23" s="4"/>
      <c r="B23" s="4"/>
      <c r="C23" s="4"/>
      <c r="D23" s="19"/>
      <c r="E23" s="4"/>
      <c r="F23" s="4"/>
      <c r="G23" s="4"/>
      <c r="H23" s="80" t="s">
        <v>40</v>
      </c>
      <c r="I23" s="80"/>
      <c r="AA23"/>
      <c r="AB23"/>
      <c r="AC23"/>
      <c r="AD23" t="str">
        <f>IF(AD21&gt;0,IF(AND(AD21=1,AC21&gt;0)," belas "," puluh "),"")</f>
        <v/>
      </c>
      <c r="AE23" t="str">
        <f>IF(AE21&gt;0," ratus ","")</f>
        <v/>
      </c>
      <c r="AF23" t="str">
        <f>IF(SUM(AF21,AH21)&gt;0," ribu ","")</f>
        <v xml:space="preserve"> ribu </v>
      </c>
      <c r="AG23" t="str">
        <f>IF(AG21&gt;0,IF(AND(AG21=1,AF21&gt;0)," belas "," puluh "),"")</f>
        <v xml:space="preserve"> puluh </v>
      </c>
      <c r="AH23" t="str">
        <f>IF(AH21&gt;0," ratus ","")</f>
        <v xml:space="preserve"> ratus </v>
      </c>
      <c r="AI23" t="str">
        <f>IF(SUM(AI21,AK21)&gt;0," juta ","")</f>
        <v xml:space="preserve"> juta </v>
      </c>
      <c r="AJ23" t="str">
        <f>IF(AJ21&gt;0,IF(AND(AJ21=1,AI21&gt;0)," belas "," puluh "),"")</f>
        <v xml:space="preserve"> belas </v>
      </c>
      <c r="AK23" t="str">
        <f>IF(AK21&gt;0," ratus ","")</f>
        <v/>
      </c>
    </row>
    <row r="24" spans="1:37" ht="15.75">
      <c r="A24" s="80" t="s">
        <v>16</v>
      </c>
      <c r="B24" s="80"/>
      <c r="C24" s="80"/>
      <c r="D24" s="80" t="s">
        <v>17</v>
      </c>
      <c r="E24" s="80"/>
      <c r="F24" s="80"/>
      <c r="G24" s="4"/>
      <c r="H24" s="80" t="s">
        <v>18</v>
      </c>
      <c r="I24" s="80"/>
      <c r="AA24"/>
      <c r="AB24"/>
      <c r="AC24" t="str">
        <f>CONCATENATE(AC22,AC17)</f>
        <v/>
      </c>
      <c r="AD24" t="str">
        <f t="shared" ref="AD24:AK24" si="9">CONCATENATE(AD22,AD23)</f>
        <v/>
      </c>
      <c r="AE24" t="str">
        <f t="shared" si="9"/>
        <v/>
      </c>
      <c r="AF24" t="str">
        <f t="shared" si="9"/>
        <v xml:space="preserve">empat ribu </v>
      </c>
      <c r="AG24" t="str">
        <f t="shared" si="9"/>
        <v xml:space="preserve">tujuh puluh </v>
      </c>
      <c r="AH24" t="str">
        <f t="shared" si="9"/>
        <v xml:space="preserve">dua ratus </v>
      </c>
      <c r="AI24" t="str">
        <f t="shared" si="9"/>
        <v xml:space="preserve"> juta </v>
      </c>
      <c r="AJ24" t="str">
        <f t="shared" si="9"/>
        <v xml:space="preserve">empat belas </v>
      </c>
      <c r="AK24" t="str">
        <f t="shared" si="9"/>
        <v/>
      </c>
    </row>
    <row r="25" spans="1:37" ht="15.75">
      <c r="A25" s="4"/>
      <c r="B25" s="4"/>
      <c r="C25" s="4"/>
      <c r="D25" s="19"/>
      <c r="E25" s="4"/>
      <c r="F25" s="4"/>
      <c r="G25" s="4"/>
      <c r="H25" s="4"/>
      <c r="I25" s="4"/>
      <c r="AA25"/>
      <c r="AB25"/>
      <c r="AC25"/>
      <c r="AD25"/>
      <c r="AE25"/>
      <c r="AF25"/>
      <c r="AG25"/>
      <c r="AH25"/>
      <c r="AI25"/>
      <c r="AJ25"/>
      <c r="AK25"/>
    </row>
    <row r="26" spans="1:37" ht="15.75">
      <c r="A26" s="4"/>
      <c r="B26" s="4"/>
      <c r="C26" s="4"/>
      <c r="D26" s="19"/>
      <c r="E26" s="4"/>
      <c r="F26" s="4"/>
      <c r="G26" s="4"/>
      <c r="H26" s="4"/>
      <c r="I26" s="4"/>
      <c r="AA26" s="75" t="str">
        <f>PROPER(CONCATENATE(AK24,AJ24,AI24,AH24,AG24,AF24,AE24,AD24,AC24,AA19))</f>
        <v>Empat Belas  Juta Dua Ratus Tujuh Puluh Empat Ribu Rupiah</v>
      </c>
      <c r="AB26"/>
      <c r="AC26"/>
      <c r="AD26"/>
      <c r="AE26"/>
      <c r="AF26"/>
      <c r="AG26"/>
      <c r="AH26"/>
      <c r="AI26"/>
      <c r="AJ26"/>
      <c r="AK26"/>
    </row>
    <row r="27" spans="1:37" ht="15.75">
      <c r="A27" s="4"/>
      <c r="B27" s="4"/>
      <c r="C27" s="4"/>
      <c r="D27" s="19"/>
      <c r="E27" s="4"/>
      <c r="F27" s="4"/>
      <c r="G27" s="4"/>
      <c r="H27" s="4"/>
      <c r="I27" s="4"/>
    </row>
    <row r="28" spans="1:37" ht="15.75">
      <c r="A28" s="81" t="s">
        <v>31</v>
      </c>
      <c r="B28" s="81"/>
      <c r="C28" s="81"/>
      <c r="D28" s="81" t="s">
        <v>28</v>
      </c>
      <c r="E28" s="81"/>
      <c r="F28" s="81"/>
      <c r="G28" s="4"/>
      <c r="H28" s="81" t="s">
        <v>26</v>
      </c>
      <c r="I28" s="81"/>
    </row>
    <row r="29" spans="1:37" ht="15.75">
      <c r="A29" s="80" t="s">
        <v>25</v>
      </c>
      <c r="B29" s="80"/>
      <c r="C29" s="80"/>
      <c r="D29" s="80" t="s">
        <v>29</v>
      </c>
      <c r="E29" s="80"/>
      <c r="F29" s="80"/>
      <c r="G29" s="4"/>
      <c r="H29" s="80" t="s">
        <v>19</v>
      </c>
      <c r="I29" s="80"/>
    </row>
  </sheetData>
  <mergeCells count="24">
    <mergeCell ref="B2:I2"/>
    <mergeCell ref="B3:I3"/>
    <mergeCell ref="B4:I4"/>
    <mergeCell ref="B9:C9"/>
    <mergeCell ref="B13:C14"/>
    <mergeCell ref="F6:F7"/>
    <mergeCell ref="B11:C11"/>
    <mergeCell ref="B12:C12"/>
    <mergeCell ref="B16:C16"/>
    <mergeCell ref="A6:A7"/>
    <mergeCell ref="B6:C7"/>
    <mergeCell ref="D6:D7"/>
    <mergeCell ref="E6:E7"/>
    <mergeCell ref="B10:C10"/>
    <mergeCell ref="A29:C29"/>
    <mergeCell ref="D29:F29"/>
    <mergeCell ref="H29:I29"/>
    <mergeCell ref="H23:I23"/>
    <mergeCell ref="A24:C24"/>
    <mergeCell ref="D24:F24"/>
    <mergeCell ref="H24:I24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topLeftCell="A112" workbookViewId="0">
      <selection activeCell="B161" sqref="B161"/>
    </sheetView>
  </sheetViews>
  <sheetFormatPr defaultRowHeight="15"/>
  <sheetData/>
  <pageMargins left="0.28999999999999998" right="0.36" top="0.51" bottom="0.43" header="0.31496062992125984" footer="0.31496062992125984"/>
  <pageSetup paperSize="256" scale="53" fitToWidth="2" fitToHeight="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rab 2018</vt:lpstr>
      <vt:lpstr>Aldas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2021-11-10T07:58:59Z</cp:lastPrinted>
  <dcterms:created xsi:type="dcterms:W3CDTF">2012-03-21T04:38:16Z</dcterms:created>
  <dcterms:modified xsi:type="dcterms:W3CDTF">2021-11-10T07:59:07Z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