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" yWindow="12" windowWidth="19440" windowHeight="3696"/>
  </bookViews>
  <sheets>
    <sheet name="rab 2018" sheetId="8" r:id="rId1"/>
    <sheet name="AlDas " sheetId="13" r:id="rId2"/>
  </sheets>
  <definedNames>
    <definedName name="_xlnm.Print_Area" localSheetId="1">'AlDas '!$D$4:$P$127</definedName>
    <definedName name="_xlnm.Print_Area" localSheetId="0">'rab 2018'!$A$2:$I$31</definedName>
  </definedNames>
  <calcPr calcId="124519"/>
</workbook>
</file>

<file path=xl/calcChain.xml><?xml version="1.0" encoding="utf-8"?>
<calcChain xmlns="http://schemas.openxmlformats.org/spreadsheetml/2006/main">
  <c r="G9" i="8"/>
  <c r="A11"/>
  <c r="A12" s="1"/>
  <c r="A13" s="1"/>
  <c r="A10"/>
  <c r="K10"/>
  <c r="H10"/>
  <c r="D12" l="1"/>
  <c r="K11"/>
  <c r="H11"/>
  <c r="K9"/>
  <c r="H9"/>
  <c r="P14" l="1"/>
  <c r="Q14" s="1"/>
  <c r="R14" s="1"/>
  <c r="S14" s="1"/>
  <c r="T14" s="1"/>
  <c r="U14" s="1"/>
  <c r="V14" s="1"/>
  <c r="W14" s="1"/>
  <c r="X14" s="1"/>
  <c r="H18" l="1"/>
  <c r="H17"/>
  <c r="I19" l="1"/>
  <c r="K15"/>
  <c r="K13"/>
  <c r="H13"/>
  <c r="H12"/>
  <c r="I14" l="1"/>
  <c r="I20" s="1"/>
  <c r="I22" s="1"/>
  <c r="I23" s="1"/>
  <c r="N14" s="1"/>
  <c r="W15" l="1"/>
  <c r="U15"/>
  <c r="Q15"/>
  <c r="X15"/>
  <c r="V15"/>
  <c r="T15"/>
  <c r="R15"/>
  <c r="P15"/>
  <c r="P16" s="1"/>
  <c r="P17" s="1"/>
  <c r="S15"/>
  <c r="R16" l="1"/>
  <c r="R17" s="1"/>
  <c r="R18" s="1"/>
  <c r="S16"/>
  <c r="S17" s="1"/>
  <c r="V16"/>
  <c r="V17" s="1"/>
  <c r="X16"/>
  <c r="X17" s="1"/>
  <c r="X19" s="1"/>
  <c r="W16"/>
  <c r="W17" s="1"/>
  <c r="W18" s="1"/>
  <c r="T16"/>
  <c r="T17" s="1"/>
  <c r="U16"/>
  <c r="U17" s="1"/>
  <c r="Q16"/>
  <c r="Q17" s="1"/>
  <c r="R19" l="1"/>
  <c r="R20" s="1"/>
  <c r="Z16"/>
  <c r="V19"/>
  <c r="X18"/>
  <c r="X20" s="1"/>
  <c r="U18"/>
  <c r="U19"/>
  <c r="Q18"/>
  <c r="Q19"/>
  <c r="T18"/>
  <c r="T19"/>
  <c r="P18"/>
  <c r="P20" s="1"/>
  <c r="S18"/>
  <c r="S19"/>
  <c r="W19"/>
  <c r="V18"/>
  <c r="V20" l="1"/>
  <c r="W20"/>
  <c r="Q20"/>
  <c r="S20"/>
  <c r="T20"/>
  <c r="U20"/>
  <c r="N22" l="1"/>
  <c r="B23" s="1"/>
</calcChain>
</file>

<file path=xl/sharedStrings.xml><?xml version="1.0" encoding="utf-8"?>
<sst xmlns="http://schemas.openxmlformats.org/spreadsheetml/2006/main" count="55" uniqueCount="46">
  <si>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</si>
  <si>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</si>
  <si>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</si>
  <si>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</si>
  <si>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</si>
  <si>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</si>
  <si>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</si>
  <si>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</si>
  <si>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</si>
  <si>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</si>
  <si>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</si>
  <si>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</si>
  <si>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</si>
  <si>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</si>
  <si>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</si>
  <si>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</si>
  <si>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</si>
  <si>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</si>
  <si>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</si>
  <si>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</si>
  <si>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</si>
  <si>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</si>
  <si>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</si>
  <si>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</si>
  <si>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</si>
  <si>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</si>
  <si>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Tabel</t>
  </si>
  <si>
    <t>- Tukang (1 orang)</t>
  </si>
  <si>
    <t>- Pekerja (1 orang)</t>
  </si>
  <si>
    <t>hari</t>
  </si>
  <si>
    <t xml:space="preserve">Steker + Stop Kontak 1 lubang Uticon </t>
  </si>
  <si>
    <t>set</t>
  </si>
  <si>
    <t>Asesoris pemasangan (kabel ties, isolasi, fisher, paku klem kabel)</t>
  </si>
  <si>
    <t>Rupiah</t>
  </si>
  <si>
    <t>Disetujui oleh :</t>
  </si>
  <si>
    <t>Kabel NYYHY Eterna 2 x 2.5 mm (1 roll = 50m)</t>
  </si>
  <si>
    <t>Pompa Submersible Karcher SP-3 350 Watt</t>
  </si>
  <si>
    <t>Pemasangan Sumpump, instalasi elektrikal</t>
  </si>
  <si>
    <t>Nurleli</t>
  </si>
  <si>
    <t>PERBAIKAN SUM PUMP RUANG POMPA</t>
  </si>
  <si>
    <t>Float Switch JF32 Parker</t>
  </si>
  <si>
    <t>m</t>
  </si>
  <si>
    <t>Medan,    April 2023</t>
  </si>
  <si>
    <t>Ali Ismail Siregar</t>
  </si>
  <si>
    <t>Kadiv. Transmisi Distribusi</t>
  </si>
  <si>
    <t>LOKASI: BOOSTER RUMAH SUSUN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</si>
</sst>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6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164" fontId="35" fillId="0" borderId="0" applyFont="0" applyFill="0" applyBorder="0" applyAlignment="0" applyProtection="0"/>
  </cellStyleXfs>
  <cellXfs count="101">
    <xf numFmtId="0" fontId="0" fillId="0" borderId="0" xfId="0"/>
    <xf numFmtId="165" fontId="18" fillId="0" borderId="0" xfId="28" applyFont="1"/>
    <xf numFmtId="0" fontId="21" fillId="0" borderId="0" xfId="0" applyFont="1" applyBorder="1"/>
    <xf numFmtId="165" fontId="19" fillId="0" borderId="0" xfId="0" applyNumberFormat="1" applyFont="1" applyBorder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Alignme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6" fontId="27" fillId="0" borderId="11" xfId="28" applyNumberFormat="1" applyFont="1" applyBorder="1" applyAlignment="1">
      <alignment horizontal="center" vertical="top"/>
    </xf>
    <xf numFmtId="43" fontId="27" fillId="0" borderId="11" xfId="28" applyNumberFormat="1" applyFont="1" applyBorder="1" applyAlignment="1">
      <alignment horizontal="center" vertical="top"/>
    </xf>
    <xf numFmtId="165" fontId="27" fillId="0" borderId="11" xfId="0" applyNumberFormat="1" applyFont="1" applyBorder="1" applyAlignment="1">
      <alignment vertical="top"/>
    </xf>
    <xf numFmtId="165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6" fontId="27" fillId="0" borderId="11" xfId="28" applyNumberFormat="1" applyFont="1" applyBorder="1" applyAlignment="1">
      <alignment horizontal="center"/>
    </xf>
    <xf numFmtId="43" fontId="27" fillId="0" borderId="11" xfId="28" applyNumberFormat="1" applyFont="1" applyBorder="1" applyAlignment="1">
      <alignment horizontal="center"/>
    </xf>
    <xf numFmtId="165" fontId="27" fillId="0" borderId="11" xfId="0" applyNumberFormat="1" applyFont="1" applyBorder="1" applyAlignment="1"/>
    <xf numFmtId="165" fontId="31" fillId="0" borderId="0" xfId="28" applyFont="1"/>
    <xf numFmtId="0" fontId="27" fillId="0" borderId="10" xfId="0" applyFont="1" applyBorder="1" applyAlignment="1"/>
    <xf numFmtId="165" fontId="27" fillId="0" borderId="11" xfId="28" applyFont="1" applyBorder="1" applyAlignment="1">
      <alignment horizontal="center"/>
    </xf>
    <xf numFmtId="165" fontId="27" fillId="0" borderId="11" xfId="28" applyNumberFormat="1" applyFont="1" applyBorder="1"/>
    <xf numFmtId="165" fontId="27" fillId="0" borderId="10" xfId="28" applyNumberFormat="1" applyFont="1" applyBorder="1"/>
    <xf numFmtId="165" fontId="29" fillId="0" borderId="10" xfId="28" applyNumberFormat="1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165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165" fontId="27" fillId="0" borderId="13" xfId="28" applyNumberFormat="1" applyFont="1" applyBorder="1"/>
    <xf numFmtId="165" fontId="29" fillId="0" borderId="11" xfId="28" applyNumberFormat="1" applyFont="1" applyBorder="1"/>
    <xf numFmtId="0" fontId="27" fillId="0" borderId="11" xfId="0" applyFont="1" applyBorder="1" applyAlignment="1">
      <alignment horizontal="right"/>
    </xf>
    <xf numFmtId="43" fontId="27" fillId="0" borderId="11" xfId="28" applyNumberFormat="1" applyFont="1" applyBorder="1" applyAlignment="1">
      <alignment horizontal="right"/>
    </xf>
    <xf numFmtId="165" fontId="27" fillId="0" borderId="11" xfId="0" applyNumberFormat="1" applyFont="1" applyBorder="1"/>
    <xf numFmtId="165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43" fontId="27" fillId="0" borderId="12" xfId="28" applyNumberFormat="1" applyFont="1" applyBorder="1" applyAlignment="1">
      <alignment horizontal="center"/>
    </xf>
    <xf numFmtId="165" fontId="27" fillId="0" borderId="12" xfId="28" applyFont="1" applyBorder="1" applyAlignment="1">
      <alignment horizontal="left"/>
    </xf>
    <xf numFmtId="165" fontId="27" fillId="0" borderId="12" xfId="28" applyFont="1" applyBorder="1" applyAlignment="1">
      <alignment horizontal="right"/>
    </xf>
    <xf numFmtId="43" fontId="29" fillId="0" borderId="13" xfId="28" applyNumberFormat="1" applyFont="1" applyBorder="1" applyAlignment="1">
      <alignment horizontal="right"/>
    </xf>
    <xf numFmtId="165" fontId="29" fillId="0" borderId="11" xfId="0" applyNumberFormat="1" applyFont="1" applyBorder="1"/>
    <xf numFmtId="0" fontId="27" fillId="0" borderId="17" xfId="0" applyFont="1" applyBorder="1" applyAlignment="1"/>
    <xf numFmtId="165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165" fontId="27" fillId="0" borderId="17" xfId="28" applyFont="1" applyBorder="1" applyAlignment="1">
      <alignment horizontal="right"/>
    </xf>
    <xf numFmtId="165" fontId="28" fillId="0" borderId="10" xfId="0" applyNumberFormat="1" applyFont="1" applyBorder="1"/>
    <xf numFmtId="165" fontId="29" fillId="0" borderId="10" xfId="28" applyFont="1" applyBorder="1"/>
    <xf numFmtId="165" fontId="32" fillId="0" borderId="14" xfId="28" applyFont="1" applyBorder="1" applyAlignment="1">
      <alignment vertical="center"/>
    </xf>
    <xf numFmtId="165" fontId="32" fillId="0" borderId="12" xfId="28" applyFont="1" applyBorder="1" applyAlignment="1">
      <alignment vertical="center"/>
    </xf>
    <xf numFmtId="165" fontId="32" fillId="0" borderId="12" xfId="28" applyFont="1" applyBorder="1" applyAlignment="1">
      <alignment horizontal="center" vertical="center"/>
    </xf>
    <xf numFmtId="165" fontId="32" fillId="0" borderId="15" xfId="28" applyFont="1" applyBorder="1" applyAlignment="1">
      <alignment vertical="center"/>
    </xf>
    <xf numFmtId="0" fontId="29" fillId="0" borderId="13" xfId="0" applyFont="1" applyBorder="1"/>
    <xf numFmtId="165" fontId="29" fillId="0" borderId="13" xfId="0" applyNumberFormat="1" applyFont="1" applyBorder="1"/>
    <xf numFmtId="165" fontId="32" fillId="0" borderId="16" xfId="28" applyFont="1" applyBorder="1" applyAlignment="1">
      <alignment vertical="center"/>
    </xf>
    <xf numFmtId="165" fontId="33" fillId="0" borderId="17" xfId="28" applyFont="1" applyBorder="1" applyAlignment="1">
      <alignment horizontal="left" vertical="center"/>
    </xf>
    <xf numFmtId="165" fontId="33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vertical="center"/>
    </xf>
    <xf numFmtId="165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164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164" fontId="1" fillId="24" borderId="0" xfId="43" applyNumberFormat="1" applyFont="1" applyFill="1"/>
    <xf numFmtId="164" fontId="1" fillId="24" borderId="0" xfId="45" applyFont="1" applyFill="1"/>
    <xf numFmtId="164" fontId="18" fillId="0" borderId="0" xfId="45" applyFont="1"/>
    <xf numFmtId="164" fontId="31" fillId="0" borderId="0" xfId="45" applyFont="1" applyAlignment="1">
      <alignment vertical="top"/>
    </xf>
    <xf numFmtId="164" fontId="31" fillId="0" borderId="0" xfId="45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5391</xdr:row>
      <xdr:rowOff>9525</xdr:rowOff>
    </xdr:from>
    <xdr:to>
      <xdr:col>1</xdr:col>
      <xdr:colOff>593435</xdr:colOff>
      <xdr:row>5391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5480</xdr:row>
      <xdr:rowOff>161925</xdr:rowOff>
    </xdr:from>
    <xdr:to>
      <xdr:col>1</xdr:col>
      <xdr:colOff>541238</xdr:colOff>
      <xdr:row>5481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5535</xdr:row>
      <xdr:rowOff>0</xdr:rowOff>
    </xdr:from>
    <xdr:to>
      <xdr:col>1</xdr:col>
      <xdr:colOff>623534</xdr:colOff>
      <xdr:row>5535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5337</xdr:row>
      <xdr:rowOff>9525</xdr:rowOff>
    </xdr:from>
    <xdr:to>
      <xdr:col>1</xdr:col>
      <xdr:colOff>593435</xdr:colOff>
      <xdr:row>5337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5297</xdr:row>
      <xdr:rowOff>9525</xdr:rowOff>
    </xdr:from>
    <xdr:to>
      <xdr:col>1</xdr:col>
      <xdr:colOff>593435</xdr:colOff>
      <xdr:row>5297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5576</xdr:row>
      <xdr:rowOff>0</xdr:rowOff>
    </xdr:from>
    <xdr:to>
      <xdr:col>1</xdr:col>
      <xdr:colOff>474563</xdr:colOff>
      <xdr:row>5576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1084</xdr:row>
      <xdr:rowOff>180975</xdr:rowOff>
    </xdr:from>
    <xdr:to>
      <xdr:col>1</xdr:col>
      <xdr:colOff>4476750</xdr:colOff>
      <xdr:row>1087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1120</xdr:row>
      <xdr:rowOff>180975</xdr:rowOff>
    </xdr:from>
    <xdr:to>
      <xdr:col>1</xdr:col>
      <xdr:colOff>4476750</xdr:colOff>
      <xdr:row>1123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1192</xdr:row>
      <xdr:rowOff>180975</xdr:rowOff>
    </xdr:from>
    <xdr:to>
      <xdr:col>1</xdr:col>
      <xdr:colOff>4476750</xdr:colOff>
      <xdr:row>1195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1156</xdr:row>
      <xdr:rowOff>180975</xdr:rowOff>
    </xdr:from>
    <xdr:to>
      <xdr:col>1</xdr:col>
      <xdr:colOff>4476750</xdr:colOff>
      <xdr:row>1159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1231</xdr:row>
      <xdr:rowOff>72118</xdr:rowOff>
    </xdr:from>
    <xdr:to>
      <xdr:col>1</xdr:col>
      <xdr:colOff>3333751</xdr:colOff>
      <xdr:row>1232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15</xdr:col>
      <xdr:colOff>428625</xdr:colOff>
      <xdr:row>43</xdr:row>
      <xdr:rowOff>85725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62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15</xdr:col>
      <xdr:colOff>428625</xdr:colOff>
      <xdr:row>84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725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15</xdr:col>
      <xdr:colOff>428625</xdr:colOff>
      <xdr:row>125</xdr:row>
      <xdr:rowOff>85725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383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31"/>
  <sheetViews>
    <sheetView tabSelected="1" zoomScale="70" zoomScaleNormal="70" workbookViewId="0">
      <selection activeCell="B4" sqref="B4:I4"/>
    </sheetView>
  </sheetViews>
  <sheetFormatPr defaultColWidth="9.109375" defaultRowHeight="12"/>
  <cols>
    <col min="1" max="1" width="4.5546875" style="1" customWidth="1"/>
    <col min="2" max="2" width="20" style="1" customWidth="1"/>
    <col min="3" max="3" width="26.33203125" style="1" customWidth="1"/>
    <col min="4" max="4" width="10" style="16" customWidth="1"/>
    <col min="5" max="5" width="8.5546875" style="1" customWidth="1"/>
    <col min="6" max="6" width="11" style="1" customWidth="1"/>
    <col min="7" max="7" width="15" style="1" customWidth="1"/>
    <col min="8" max="8" width="15.5546875" style="1" customWidth="1"/>
    <col min="9" max="9" width="16.5546875" style="1" customWidth="1"/>
    <col min="10" max="10" width="9.109375" style="1" customWidth="1"/>
    <col min="11" max="11" width="17.44140625" style="1" bestFit="1" customWidth="1"/>
    <col min="12" max="12" width="11.6640625" style="1" bestFit="1" customWidth="1"/>
    <col min="13" max="13" width="12.109375" style="1" bestFit="1" customWidth="1"/>
    <col min="14" max="14" width="27.6640625" style="1" customWidth="1"/>
    <col min="15" max="15" width="3.33203125" style="1" customWidth="1"/>
    <col min="16" max="16" width="15.6640625" style="1" bestFit="1" customWidth="1"/>
    <col min="17" max="21" width="9.109375" style="1"/>
    <col min="22" max="22" width="12" style="82" bestFit="1" customWidth="1"/>
    <col min="23" max="23" width="15.88671875" style="1" customWidth="1"/>
    <col min="24" max="24" width="12.88671875" style="1" customWidth="1"/>
    <col min="25" max="25" width="9.6640625" style="1" customWidth="1"/>
    <col min="26" max="16384" width="9.109375" style="1"/>
  </cols>
  <sheetData>
    <row r="2" spans="1:26" ht="33.6">
      <c r="A2" s="5"/>
      <c r="B2" s="95" t="s">
        <v>20</v>
      </c>
      <c r="C2" s="95"/>
      <c r="D2" s="95"/>
      <c r="E2" s="95"/>
      <c r="F2" s="95"/>
      <c r="G2" s="95"/>
      <c r="H2" s="95"/>
      <c r="I2" s="95"/>
    </row>
    <row r="3" spans="1:26" ht="24.75" customHeight="1">
      <c r="A3" s="5"/>
      <c r="B3" s="96" t="s">
        <v>39</v>
      </c>
      <c r="C3" s="96"/>
      <c r="D3" s="96"/>
      <c r="E3" s="96"/>
      <c r="F3" s="96"/>
      <c r="G3" s="96"/>
      <c r="H3" s="96"/>
      <c r="I3" s="96"/>
    </row>
    <row r="4" spans="1:26" ht="25.8">
      <c r="A4" s="12"/>
      <c r="B4" s="97" t="s">
        <v>45</v>
      </c>
      <c r="C4" s="97"/>
      <c r="D4" s="97"/>
      <c r="E4" s="97"/>
      <c r="F4" s="97"/>
      <c r="G4" s="97"/>
      <c r="H4" s="97"/>
      <c r="I4" s="97"/>
    </row>
    <row r="5" spans="1:26" ht="15.6">
      <c r="A5" s="21"/>
      <c r="B5" s="21"/>
      <c r="C5" s="21"/>
      <c r="D5" s="21"/>
      <c r="E5" s="21"/>
      <c r="F5" s="21"/>
      <c r="G5" s="21"/>
      <c r="H5" s="21"/>
      <c r="I5" s="21"/>
    </row>
    <row r="6" spans="1:26" ht="15.6">
      <c r="A6" s="87" t="s">
        <v>0</v>
      </c>
      <c r="B6" s="89" t="s">
        <v>1</v>
      </c>
      <c r="C6" s="90"/>
      <c r="D6" s="87" t="s">
        <v>2</v>
      </c>
      <c r="E6" s="87" t="s">
        <v>3</v>
      </c>
      <c r="F6" s="87" t="s">
        <v>4</v>
      </c>
      <c r="G6" s="6" t="s">
        <v>5</v>
      </c>
      <c r="H6" s="6" t="s">
        <v>6</v>
      </c>
      <c r="I6" s="6" t="s">
        <v>7</v>
      </c>
    </row>
    <row r="7" spans="1:26" ht="15.6">
      <c r="A7" s="88"/>
      <c r="B7" s="91"/>
      <c r="C7" s="92"/>
      <c r="D7" s="88"/>
      <c r="E7" s="88"/>
      <c r="F7" s="88"/>
      <c r="G7" s="7" t="s">
        <v>8</v>
      </c>
      <c r="H7" s="7" t="s">
        <v>8</v>
      </c>
      <c r="I7" s="7" t="s">
        <v>8</v>
      </c>
    </row>
    <row r="8" spans="1:26" ht="15.6">
      <c r="A8" s="6" t="s">
        <v>9</v>
      </c>
      <c r="B8" s="15" t="s">
        <v>22</v>
      </c>
      <c r="C8" s="14"/>
      <c r="D8" s="13"/>
      <c r="E8" s="8"/>
      <c r="F8" s="8"/>
      <c r="G8" s="8"/>
      <c r="H8" s="9"/>
      <c r="I8" s="10"/>
    </row>
    <row r="9" spans="1:26" s="33" customFormat="1" ht="15.6">
      <c r="A9" s="23">
        <v>1</v>
      </c>
      <c r="B9" s="29" t="s">
        <v>35</v>
      </c>
      <c r="C9" s="18"/>
      <c r="D9" s="30">
        <v>15</v>
      </c>
      <c r="E9" s="28" t="s">
        <v>41</v>
      </c>
      <c r="F9" s="28" t="s">
        <v>10</v>
      </c>
      <c r="G9" s="31">
        <f>750000/50</f>
        <v>15000</v>
      </c>
      <c r="H9" s="31">
        <f t="shared" ref="H9:H10" si="0">+G9*D9</f>
        <v>225000</v>
      </c>
      <c r="I9" s="32"/>
      <c r="K9" s="33">
        <f>24*3*2</f>
        <v>144</v>
      </c>
      <c r="V9" s="84"/>
    </row>
    <row r="10" spans="1:26" s="33" customFormat="1" ht="15.6">
      <c r="A10" s="23">
        <f>A9+1</f>
        <v>2</v>
      </c>
      <c r="B10" s="29" t="s">
        <v>40</v>
      </c>
      <c r="C10" s="18"/>
      <c r="D10" s="30">
        <v>1</v>
      </c>
      <c r="E10" s="28" t="s">
        <v>21</v>
      </c>
      <c r="F10" s="28" t="s">
        <v>10</v>
      </c>
      <c r="G10" s="31">
        <v>675000</v>
      </c>
      <c r="H10" s="31">
        <f t="shared" si="0"/>
        <v>675000</v>
      </c>
      <c r="I10" s="32"/>
      <c r="K10" s="33">
        <f>24*3*2</f>
        <v>144</v>
      </c>
      <c r="V10" s="84"/>
    </row>
    <row r="11" spans="1:26" s="33" customFormat="1" ht="15.6">
      <c r="A11" s="23">
        <f t="shared" ref="A11:A13" si="1">A10+1</f>
        <v>3</v>
      </c>
      <c r="B11" s="29" t="s">
        <v>36</v>
      </c>
      <c r="C11" s="18"/>
      <c r="D11" s="30">
        <v>1</v>
      </c>
      <c r="E11" s="28" t="s">
        <v>21</v>
      </c>
      <c r="F11" s="28" t="s">
        <v>10</v>
      </c>
      <c r="G11" s="31">
        <v>1750000</v>
      </c>
      <c r="H11" s="31">
        <f t="shared" ref="H11" si="2">+G11*D11</f>
        <v>1750000</v>
      </c>
      <c r="I11" s="32"/>
      <c r="K11" s="33">
        <f t="shared" ref="K11" si="3">24*3*2</f>
        <v>144</v>
      </c>
      <c r="V11" s="84"/>
    </row>
    <row r="12" spans="1:26" s="33" customFormat="1" ht="15.6">
      <c r="A12" s="23">
        <f t="shared" si="1"/>
        <v>4</v>
      </c>
      <c r="B12" s="29" t="s">
        <v>30</v>
      </c>
      <c r="C12" s="18"/>
      <c r="D12" s="30">
        <f>+D11</f>
        <v>1</v>
      </c>
      <c r="E12" s="28" t="s">
        <v>31</v>
      </c>
      <c r="F12" s="28" t="s">
        <v>10</v>
      </c>
      <c r="G12" s="31">
        <v>30000</v>
      </c>
      <c r="H12" s="31">
        <f>G12*D12</f>
        <v>30000</v>
      </c>
      <c r="I12" s="32"/>
      <c r="V12" s="84"/>
    </row>
    <row r="13" spans="1:26" s="27" customFormat="1" ht="18" customHeight="1">
      <c r="A13" s="23">
        <f t="shared" si="1"/>
        <v>5</v>
      </c>
      <c r="B13" s="98" t="s">
        <v>32</v>
      </c>
      <c r="C13" s="94"/>
      <c r="D13" s="24">
        <v>1</v>
      </c>
      <c r="E13" s="23" t="s">
        <v>19</v>
      </c>
      <c r="F13" s="23" t="s">
        <v>10</v>
      </c>
      <c r="G13" s="25">
        <v>200000</v>
      </c>
      <c r="H13" s="25">
        <f t="shared" ref="H13" si="4">+G13*D13</f>
        <v>200000</v>
      </c>
      <c r="I13" s="26"/>
      <c r="K13" s="27">
        <f>24*3*2</f>
        <v>144</v>
      </c>
      <c r="V13" s="83"/>
    </row>
    <row r="14" spans="1:26" s="33" customFormat="1" ht="15.6">
      <c r="A14" s="34"/>
      <c r="B14" s="99"/>
      <c r="C14" s="100"/>
      <c r="D14" s="35"/>
      <c r="E14" s="28"/>
      <c r="F14" s="28"/>
      <c r="G14" s="36"/>
      <c r="H14" s="37"/>
      <c r="I14" s="38">
        <f>SUM(H9:H14)</f>
        <v>2880000</v>
      </c>
      <c r="N14" s="77">
        <f>I23</f>
        <v>3100000</v>
      </c>
      <c r="O14" s="78">
        <v>1</v>
      </c>
      <c r="P14" s="78">
        <f>+O14*10</f>
        <v>10</v>
      </c>
      <c r="Q14" s="78">
        <f t="shared" ref="Q14:X14" si="5">+P14*10</f>
        <v>100</v>
      </c>
      <c r="R14" s="78">
        <f t="shared" si="5"/>
        <v>1000</v>
      </c>
      <c r="S14" s="78">
        <f t="shared" si="5"/>
        <v>10000</v>
      </c>
      <c r="T14" s="78">
        <f t="shared" si="5"/>
        <v>100000</v>
      </c>
      <c r="U14" s="78">
        <f t="shared" si="5"/>
        <v>1000000</v>
      </c>
      <c r="V14" s="81">
        <f t="shared" si="5"/>
        <v>10000000</v>
      </c>
      <c r="W14" s="81">
        <f t="shared" si="5"/>
        <v>100000000</v>
      </c>
      <c r="X14" s="78">
        <f t="shared" si="5"/>
        <v>1000000000</v>
      </c>
    </row>
    <row r="15" spans="1:26" s="33" customFormat="1" ht="15.6">
      <c r="A15" s="39" t="s">
        <v>11</v>
      </c>
      <c r="B15" s="40" t="s">
        <v>12</v>
      </c>
      <c r="C15" s="19"/>
      <c r="D15" s="41"/>
      <c r="E15" s="42"/>
      <c r="F15" s="42"/>
      <c r="G15" s="43"/>
      <c r="H15" s="36"/>
      <c r="I15" s="44"/>
      <c r="K15" s="33">
        <f>21*3*2</f>
        <v>126</v>
      </c>
      <c r="N15" s="79" t="s">
        <v>33</v>
      </c>
      <c r="O15" s="78">
        <v>0</v>
      </c>
      <c r="P15" s="80">
        <f>MOD(N14,P14)</f>
        <v>0</v>
      </c>
      <c r="Q15" s="80">
        <f>MOD(N14,Q14)</f>
        <v>0</v>
      </c>
      <c r="R15" s="80">
        <f>MOD(N14,R14)</f>
        <v>0</v>
      </c>
      <c r="S15" s="80">
        <f>MOD(N14,S14)</f>
        <v>0</v>
      </c>
      <c r="T15" s="80">
        <f>MOD(N14,T14)</f>
        <v>0</v>
      </c>
      <c r="U15" s="80">
        <f>MOD(N14,U14)</f>
        <v>100000</v>
      </c>
      <c r="V15" s="81">
        <f>MOD(N14,V14)</f>
        <v>3100000</v>
      </c>
      <c r="W15" s="80">
        <f>MOD(N14,W14)</f>
        <v>3100000</v>
      </c>
      <c r="X15" s="80">
        <f>MOD(N14,X14)</f>
        <v>3100000</v>
      </c>
    </row>
    <row r="16" spans="1:26" s="33" customFormat="1" ht="15.75" customHeight="1">
      <c r="A16" s="45">
        <v>1</v>
      </c>
      <c r="B16" s="98" t="s">
        <v>37</v>
      </c>
      <c r="C16" s="94"/>
      <c r="D16" s="30"/>
      <c r="E16" s="28"/>
      <c r="F16" s="28"/>
      <c r="G16" s="46"/>
      <c r="H16" s="46"/>
      <c r="I16" s="47"/>
      <c r="N16" s="78"/>
      <c r="O16" s="78"/>
      <c r="P16" s="78">
        <f t="shared" ref="P16:U16" si="6">+P15-O15</f>
        <v>0</v>
      </c>
      <c r="Q16" s="78">
        <f t="shared" si="6"/>
        <v>0</v>
      </c>
      <c r="R16" s="78">
        <f t="shared" si="6"/>
        <v>0</v>
      </c>
      <c r="S16" s="78">
        <f t="shared" si="6"/>
        <v>0</v>
      </c>
      <c r="T16" s="78">
        <f t="shared" si="6"/>
        <v>0</v>
      </c>
      <c r="U16" s="78">
        <f t="shared" si="6"/>
        <v>100000</v>
      </c>
      <c r="V16" s="81">
        <f>+V15-U15</f>
        <v>3000000</v>
      </c>
      <c r="W16" s="78">
        <f t="shared" ref="W16:X16" si="7">+W15-V15</f>
        <v>0</v>
      </c>
      <c r="X16" s="78">
        <f t="shared" si="7"/>
        <v>0</v>
      </c>
      <c r="Z16" s="33">
        <f>SUM(V17:X17)</f>
        <v>3</v>
      </c>
    </row>
    <row r="17" spans="1:24" s="33" customFormat="1" ht="15.75" customHeight="1">
      <c r="A17" s="45"/>
      <c r="B17" s="93" t="s">
        <v>27</v>
      </c>
      <c r="C17" s="94"/>
      <c r="D17" s="30">
        <v>1</v>
      </c>
      <c r="E17" s="28" t="s">
        <v>29</v>
      </c>
      <c r="F17" s="28" t="s">
        <v>26</v>
      </c>
      <c r="G17" s="46">
        <v>120000</v>
      </c>
      <c r="H17" s="46">
        <f>G17*D17</f>
        <v>120000</v>
      </c>
      <c r="I17" s="47"/>
      <c r="N17" s="78"/>
      <c r="O17" s="78"/>
      <c r="P17" s="78">
        <f t="shared" ref="P17:U17" si="8">+P16*10/P14</f>
        <v>0</v>
      </c>
      <c r="Q17" s="78">
        <f t="shared" si="8"/>
        <v>0</v>
      </c>
      <c r="R17" s="78">
        <f t="shared" si="8"/>
        <v>0</v>
      </c>
      <c r="S17" s="78">
        <f t="shared" si="8"/>
        <v>0</v>
      </c>
      <c r="T17" s="78">
        <f t="shared" si="8"/>
        <v>0</v>
      </c>
      <c r="U17" s="78">
        <f t="shared" si="8"/>
        <v>1</v>
      </c>
      <c r="V17" s="81">
        <f>+V16*10/V14</f>
        <v>3</v>
      </c>
      <c r="W17" s="78">
        <f t="shared" ref="W17:X17" si="9">+W16*10/W14</f>
        <v>0</v>
      </c>
      <c r="X17" s="78">
        <f t="shared" si="9"/>
        <v>0</v>
      </c>
    </row>
    <row r="18" spans="1:24" s="33" customFormat="1" ht="15.75" customHeight="1">
      <c r="A18" s="45"/>
      <c r="B18" s="93" t="s">
        <v>28</v>
      </c>
      <c r="C18" s="94"/>
      <c r="D18" s="30">
        <v>1</v>
      </c>
      <c r="E18" s="28" t="s">
        <v>29</v>
      </c>
      <c r="F18" s="28" t="s">
        <v>26</v>
      </c>
      <c r="G18" s="46">
        <v>100000</v>
      </c>
      <c r="H18" s="46">
        <f>G18*D18</f>
        <v>100000</v>
      </c>
      <c r="I18" s="47"/>
      <c r="N18" s="78"/>
      <c r="O18" s="78"/>
      <c r="P18" s="78" t="str">
        <f>IF(AND(P17&gt;0,Q17&lt;&gt;1),CHOOSE(P17,"satu","dua","tiga","empat","lima","enam","tujuh","delapan","sembilan"),"")</f>
        <v/>
      </c>
      <c r="Q18" s="78" t="str">
        <f>IF(Q17&gt;0,CHOOSE(Q17,CHOOSE(P17+1,"se","se","dua","tiga","empat","lima","enam","tujuh","delapan","sembilan"),"dua","tiga","empat","lima","enam","tujuh","delapan","sembilan"),"")</f>
        <v/>
      </c>
      <c r="R18" s="78" t="str">
        <f>IF(R17&gt;0,CHOOSE(R17,"se","dua","tiga","empat","lima","enam","tujuh","delapan","sembilan"),"")</f>
        <v/>
      </c>
      <c r="S18" s="78" t="str">
        <f>IF(AND(S17&gt;0,T17&lt;&gt;1),CHOOSE(S17,"satu","dua","tiga","empat","lima","enam","tujuh","delapan","sembilan"),"")</f>
        <v/>
      </c>
      <c r="T18" s="78" t="str">
        <f>IF(T17&gt;0,CHOOSE(T17,CHOOSE(S17+1,"se","se","dua","tiga","empat","lima","enam","tujuh","delapan","sembilan"),"dua","tiga","empat","lima","enam","tujuh","delapan","sembilan"),"")</f>
        <v/>
      </c>
      <c r="U18" s="78" t="str">
        <f>IF(U17&gt;0,CHOOSE(U17,"se","dua","tiga","empat","lima","enam","tujuh","delapan","sembilan"),"")</f>
        <v>se</v>
      </c>
      <c r="V18" s="81" t="str">
        <f>IF(AND(V17&gt;0,W17&lt;&gt;1),CHOOSE(V17,"satu","dua","tiga","empat","lima","enam","tujuh","delapan","sembilan"),"")</f>
        <v>tiga</v>
      </c>
      <c r="W18" s="78" t="str">
        <f>IF(W17&gt;0,CHOOSE(W17,CHOOSE(V17+1,"se","se","dua","tiga","empat","lima","enam","tujuh","delapan","sembilan"),"dua","tiga","empat","lima","enam","tujuh","delapan","sembilan"),"")</f>
        <v/>
      </c>
      <c r="X18" s="78" t="str">
        <f>IF(X17&gt;0,CHOOSE(X17,"se","dua","tiga","empat","lima","enam","tujuh","delapan","sembilan"),"")</f>
        <v/>
      </c>
    </row>
    <row r="19" spans="1:24" s="33" customFormat="1" ht="15.6">
      <c r="A19" s="45"/>
      <c r="B19" s="75"/>
      <c r="C19" s="76"/>
      <c r="D19" s="31"/>
      <c r="E19" s="28"/>
      <c r="F19" s="28"/>
      <c r="G19" s="46"/>
      <c r="H19" s="46"/>
      <c r="I19" s="48">
        <f>SUM(H17:H18)</f>
        <v>220000</v>
      </c>
      <c r="N19" s="78"/>
      <c r="O19" s="78"/>
      <c r="P19" s="78"/>
      <c r="Q19" s="78" t="str">
        <f>IF(Q17&gt;0,IF(AND(Q17=1,P17&gt;0)," belas "," puluh "),"")</f>
        <v/>
      </c>
      <c r="R19" s="78" t="str">
        <f>IF(R17&gt;0," ratus ","")</f>
        <v/>
      </c>
      <c r="S19" s="78" t="str">
        <f>IF(SUM(S17,U17)&gt;0," ribu ","")</f>
        <v xml:space="preserve"> ribu </v>
      </c>
      <c r="T19" s="78" t="str">
        <f>IF(T17&gt;0,IF(AND(T17=1,S17&gt;0)," belas "," puluh "),"")</f>
        <v/>
      </c>
      <c r="U19" s="78" t="str">
        <f>IF(U17&gt;0," ratus ","")</f>
        <v xml:space="preserve"> ratus </v>
      </c>
      <c r="V19" s="81" t="str">
        <f>IF(SUM(V17:X17)&gt;0," juta ","")</f>
        <v xml:space="preserve"> juta </v>
      </c>
      <c r="W19" s="78" t="str">
        <f>IF(W17&gt;0,IF(AND(W17=1,V17&gt;0)," belas "," puluh "),"")</f>
        <v/>
      </c>
      <c r="X19" s="78" t="str">
        <f>IF(X17&gt;0," ratus ","")</f>
        <v/>
      </c>
    </row>
    <row r="20" spans="1:24" s="33" customFormat="1" ht="15.6">
      <c r="A20" s="49"/>
      <c r="B20" s="50"/>
      <c r="C20" s="50"/>
      <c r="D20" s="51"/>
      <c r="E20" s="52"/>
      <c r="F20" s="53"/>
      <c r="G20" s="53" t="s">
        <v>13</v>
      </c>
      <c r="H20" s="54"/>
      <c r="I20" s="55">
        <f>I14+I19</f>
        <v>3100000</v>
      </c>
      <c r="N20" s="78"/>
      <c r="O20" s="78"/>
      <c r="P20" s="78" t="str">
        <f>CONCATENATE(P18,P13)</f>
        <v/>
      </c>
      <c r="Q20" s="78" t="str">
        <f t="shared" ref="Q20:X20" si="10">CONCATENATE(Q18,Q19)</f>
        <v/>
      </c>
      <c r="R20" s="78" t="str">
        <f t="shared" si="10"/>
        <v/>
      </c>
      <c r="S20" s="78" t="str">
        <f t="shared" si="10"/>
        <v xml:space="preserve"> ribu </v>
      </c>
      <c r="T20" s="78" t="str">
        <f t="shared" si="10"/>
        <v/>
      </c>
      <c r="U20" s="78" t="str">
        <f t="shared" si="10"/>
        <v xml:space="preserve">se ratus </v>
      </c>
      <c r="V20" s="81" t="str">
        <f t="shared" si="10"/>
        <v xml:space="preserve">tiga juta </v>
      </c>
      <c r="W20" s="78" t="str">
        <f t="shared" si="10"/>
        <v/>
      </c>
      <c r="X20" s="78" t="str">
        <f t="shared" si="10"/>
        <v/>
      </c>
    </row>
    <row r="21" spans="1:24" s="33" customFormat="1" ht="15.6">
      <c r="A21" s="17"/>
      <c r="B21" s="56"/>
      <c r="C21" s="56"/>
      <c r="D21" s="57"/>
      <c r="E21" s="57"/>
      <c r="F21" s="58"/>
      <c r="G21" s="59"/>
      <c r="H21" s="60"/>
      <c r="I21" s="61"/>
      <c r="N21" s="78"/>
      <c r="O21" s="78"/>
      <c r="P21" s="78"/>
      <c r="Q21" s="78"/>
      <c r="R21" s="78"/>
      <c r="S21" s="78"/>
      <c r="T21" s="78"/>
      <c r="U21" s="78"/>
      <c r="V21" s="81"/>
      <c r="W21" s="78"/>
      <c r="X21" s="78"/>
    </row>
    <row r="22" spans="1:24" s="33" customFormat="1" ht="15.6">
      <c r="A22" s="62"/>
      <c r="B22" s="63" t="s">
        <v>23</v>
      </c>
      <c r="C22" s="63"/>
      <c r="D22" s="64"/>
      <c r="E22" s="63"/>
      <c r="F22" s="63"/>
      <c r="G22" s="65"/>
      <c r="H22" s="66" t="s">
        <v>14</v>
      </c>
      <c r="I22" s="67">
        <f>I20</f>
        <v>3100000</v>
      </c>
      <c r="N22" s="79" t="str">
        <f>PROPER(CONCATENATE(X20,W20,V20,U20,T20,S20,R20,Q20,P20,N15))</f>
        <v>Tiga Juta Se Ratus  Ribu Rupiah</v>
      </c>
      <c r="O22" s="78"/>
      <c r="P22" s="78"/>
      <c r="Q22" s="78"/>
      <c r="R22" s="78"/>
      <c r="S22" s="78"/>
      <c r="T22" s="78"/>
      <c r="U22" s="78"/>
      <c r="V22" s="81"/>
      <c r="W22" s="78"/>
      <c r="X22" s="78"/>
    </row>
    <row r="23" spans="1:24" s="33" customFormat="1" ht="15.6">
      <c r="A23" s="68"/>
      <c r="B23" s="69" t="str">
        <f>N22</f>
        <v>Tiga Juta Se Ratus  Ribu Rupiah</v>
      </c>
      <c r="C23" s="70"/>
      <c r="D23" s="71"/>
      <c r="E23" s="72"/>
      <c r="F23" s="72"/>
      <c r="G23" s="73"/>
      <c r="H23" s="74" t="s">
        <v>15</v>
      </c>
      <c r="I23" s="48">
        <f>ROUND(I22,-3)</f>
        <v>3100000</v>
      </c>
      <c r="V23" s="84"/>
    </row>
    <row r="24" spans="1:24" ht="15.6">
      <c r="A24" s="2"/>
      <c r="B24" s="2"/>
      <c r="C24" s="2"/>
      <c r="D24" s="11"/>
      <c r="E24" s="2"/>
      <c r="F24" s="2"/>
      <c r="G24" s="2"/>
      <c r="H24" s="2"/>
      <c r="I24" s="3"/>
    </row>
    <row r="25" spans="1:24" ht="15.6">
      <c r="A25" s="4"/>
      <c r="B25" s="4"/>
      <c r="C25" s="4"/>
      <c r="D25" s="20"/>
      <c r="E25" s="4"/>
      <c r="F25" s="4"/>
      <c r="G25" s="4"/>
      <c r="H25" s="85" t="s">
        <v>42</v>
      </c>
      <c r="I25" s="85"/>
    </row>
    <row r="26" spans="1:24" ht="15.6">
      <c r="A26" s="85" t="s">
        <v>16</v>
      </c>
      <c r="B26" s="85"/>
      <c r="C26" s="85"/>
      <c r="D26" s="85" t="s">
        <v>34</v>
      </c>
      <c r="E26" s="85"/>
      <c r="F26" s="85"/>
      <c r="G26" s="4"/>
      <c r="H26" s="85" t="s">
        <v>17</v>
      </c>
      <c r="I26" s="85"/>
    </row>
    <row r="27" spans="1:24" ht="15.6">
      <c r="A27" s="4"/>
      <c r="B27" s="4"/>
      <c r="C27" s="4"/>
      <c r="D27" s="20"/>
      <c r="E27" s="4"/>
      <c r="F27" s="4"/>
      <c r="G27" s="4"/>
      <c r="H27" s="4"/>
      <c r="I27" s="4"/>
    </row>
    <row r="28" spans="1:24" ht="15.6">
      <c r="A28" s="4"/>
      <c r="B28" s="4"/>
      <c r="C28" s="4"/>
      <c r="D28" s="20"/>
      <c r="E28" s="4"/>
      <c r="F28" s="4"/>
      <c r="G28" s="4"/>
      <c r="H28" s="4"/>
      <c r="I28" s="4"/>
    </row>
    <row r="29" spans="1:24" ht="15.6">
      <c r="A29" s="4"/>
      <c r="B29" s="4"/>
      <c r="C29" s="4"/>
      <c r="D29" s="20"/>
      <c r="E29" s="4"/>
      <c r="F29" s="4"/>
      <c r="G29" s="4"/>
      <c r="H29" s="4"/>
      <c r="I29" s="4"/>
    </row>
    <row r="30" spans="1:24" ht="15.6">
      <c r="A30" s="86" t="s">
        <v>38</v>
      </c>
      <c r="B30" s="86"/>
      <c r="C30" s="86"/>
      <c r="D30" s="86" t="s">
        <v>43</v>
      </c>
      <c r="E30" s="86"/>
      <c r="F30" s="86"/>
      <c r="G30" s="4"/>
      <c r="H30" s="86" t="s">
        <v>25</v>
      </c>
      <c r="I30" s="86"/>
    </row>
    <row r="31" spans="1:24" ht="15.6">
      <c r="A31" s="85" t="s">
        <v>24</v>
      </c>
      <c r="B31" s="85"/>
      <c r="C31" s="85"/>
      <c r="D31" s="85" t="s">
        <v>44</v>
      </c>
      <c r="E31" s="85"/>
      <c r="F31" s="85"/>
      <c r="G31" s="4"/>
      <c r="H31" s="85" t="s">
        <v>18</v>
      </c>
      <c r="I31" s="85"/>
    </row>
  </sheetData>
  <mergeCells count="22">
    <mergeCell ref="B17:C17"/>
    <mergeCell ref="B18:C18"/>
    <mergeCell ref="B2:I2"/>
    <mergeCell ref="B3:I3"/>
    <mergeCell ref="B4:I4"/>
    <mergeCell ref="B13:C14"/>
    <mergeCell ref="B16:C16"/>
    <mergeCell ref="A6:A7"/>
    <mergeCell ref="B6:C7"/>
    <mergeCell ref="D6:D7"/>
    <mergeCell ref="E6:E7"/>
    <mergeCell ref="F6:F7"/>
    <mergeCell ref="A31:C31"/>
    <mergeCell ref="D31:F31"/>
    <mergeCell ref="H31:I31"/>
    <mergeCell ref="H25:I25"/>
    <mergeCell ref="A26:C26"/>
    <mergeCell ref="D26:F26"/>
    <mergeCell ref="H26:I26"/>
    <mergeCell ref="A30:C30"/>
    <mergeCell ref="D30:F30"/>
    <mergeCell ref="H30:I30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136" workbookViewId="0">
      <selection activeCell="S19" sqref="S19"/>
    </sheetView>
  </sheetViews>
  <sheetFormatPr defaultColWidth="9.109375" defaultRowHeight="14.4"/>
  <cols>
    <col min="1" max="3" width="8.44140625" style="22" customWidth="1"/>
    <col min="4" max="16384" width="9.109375" style="22"/>
  </cols>
  <sheetData/>
  <pageMargins left="0.41" right="0.70866141732283472" top="0.43307086614173229" bottom="0.49" header="0.31496062992125984" footer="0.31496062992125984"/>
  <pageSetup paperSize="9" scale="4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2022-09-11T23:05:35Z</cp:lastPrinted>
  <dcterms:created xsi:type="dcterms:W3CDTF">2012-03-21T04:38:16Z</dcterms:created>
  <dcterms:modified xsi:type="dcterms:W3CDTF">2023-04-09T07:33:01Z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