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20550" windowHeight="3690"/>
  </bookViews>
  <sheets>
    <sheet name="rab 2018" sheetId="8" r:id="rId1"/>
    <sheet name="AlDas " sheetId="13" r:id="rId2"/>
  </sheets>
  <definedNames>
    <definedName name="_xlnm.Print_Area" localSheetId="1">'AlDas '!$C$2:$S$118</definedName>
    <definedName name="_xlnm.Print_Area" localSheetId="0">'rab 2018'!$A$2:$I$37</definedName>
  </definedNames>
  <calcPr calcId="124519"/>
</workbook>
</file>

<file path=xl/calcChain.xml><?xml version="1.0" encoding="utf-8"?>
<calcChain xmlns="http://schemas.openxmlformats.org/spreadsheetml/2006/main">
  <c r="I25" i="8"/>
  <c r="I22"/>
  <c r="S31"/>
  <c r="T31" s="1"/>
  <c r="U31" s="1"/>
  <c r="V31" s="1"/>
  <c r="W31" s="1"/>
  <c r="X31" s="1"/>
  <c r="R31"/>
  <c r="Q31"/>
  <c r="P31"/>
  <c r="I26" l="1"/>
  <c r="A21"/>
  <c r="H20"/>
  <c r="H19"/>
  <c r="H18"/>
  <c r="H17"/>
  <c r="H16"/>
  <c r="H15"/>
  <c r="H14"/>
  <c r="H13"/>
  <c r="H12"/>
  <c r="H11"/>
  <c r="H10"/>
  <c r="K9" l="1"/>
  <c r="H9"/>
  <c r="A10" l="1"/>
  <c r="A11" l="1"/>
  <c r="A12" s="1"/>
  <c r="A13" s="1"/>
  <c r="A14" s="1"/>
  <c r="A15" s="1"/>
  <c r="A16" s="1"/>
  <c r="A17" s="1"/>
  <c r="A18" s="1"/>
  <c r="A19" s="1"/>
  <c r="A20" s="1"/>
  <c r="H24"/>
  <c r="K23" l="1"/>
  <c r="K21"/>
  <c r="H21"/>
  <c r="I28" l="1"/>
  <c r="I29" s="1"/>
  <c r="N31" s="1"/>
  <c r="W32" l="1"/>
  <c r="Q32"/>
  <c r="X32"/>
  <c r="V32"/>
  <c r="T32"/>
  <c r="R32"/>
  <c r="P32"/>
  <c r="P33" s="1"/>
  <c r="P34" s="1"/>
  <c r="S32"/>
  <c r="U32"/>
  <c r="U33" s="1"/>
  <c r="U34" s="1"/>
  <c r="T33" l="1"/>
  <c r="T34" s="1"/>
  <c r="T35" s="1"/>
  <c r="W33"/>
  <c r="W34" s="1"/>
  <c r="W36" s="1"/>
  <c r="Q33"/>
  <c r="Q34" s="1"/>
  <c r="Q36" s="1"/>
  <c r="U35"/>
  <c r="U36"/>
  <c r="X33"/>
  <c r="X34" s="1"/>
  <c r="R33"/>
  <c r="R34" s="1"/>
  <c r="S33"/>
  <c r="S34" s="1"/>
  <c r="V33"/>
  <c r="V34" s="1"/>
  <c r="P35" l="1"/>
  <c r="P37" s="1"/>
  <c r="Q35"/>
  <c r="U37"/>
  <c r="Q37"/>
  <c r="S36"/>
  <c r="S35"/>
  <c r="W35"/>
  <c r="W37" s="1"/>
  <c r="V35"/>
  <c r="V36"/>
  <c r="X36"/>
  <c r="X35"/>
  <c r="R35"/>
  <c r="R36"/>
  <c r="T36"/>
  <c r="T37" s="1"/>
  <c r="R37" l="1"/>
  <c r="V37"/>
  <c r="X37"/>
  <c r="S37"/>
  <c r="N39" l="1"/>
  <c r="B29" s="1"/>
</calcChain>
</file>

<file path=xl/sharedStrings.xml><?xml version="1.0" encoding="utf-8"?>
<sst xmlns="http://schemas.openxmlformats.org/spreadsheetml/2006/main" count="75" uniqueCount="53">
  <si>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</si>
  <si>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</si>
  <si>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</si>
  <si>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</si>
  <si>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</si>
  <si>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</si>
  <si>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</si>
  <si>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</si>
  <si>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</si>
  <si>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</si>
  <si>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</si>
  <si>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</si>
  <si>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</si>
  <si>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</si>
  <si>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</si>
  <si>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</si>
  <si>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</si>
  <si>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</si>
  <si>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</si>
  <si>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</si>
  <si>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</si>
  <si>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</si>
  <si>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</si>
  <si>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</si>
  <si>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</si>
  <si>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</si>
  <si>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Asesoris pemasangan (kabel ties, isolasi, fisher, paku klem kabel)</t>
  </si>
  <si>
    <t>Rupiah</t>
  </si>
  <si>
    <t>Disetujui oleh :</t>
  </si>
  <si>
    <t>Nurleli</t>
  </si>
  <si>
    <t>m</t>
  </si>
  <si>
    <t>pcs</t>
  </si>
  <si>
    <t>Pompa Submersible Europa 2", 2 HP, 3 phase</t>
  </si>
  <si>
    <t>Klem stainless 2"</t>
  </si>
  <si>
    <t xml:space="preserve">Selang spiral 2 inchi </t>
  </si>
  <si>
    <t xml:space="preserve">Check Valve ONDA 2 inchi </t>
  </si>
  <si>
    <t>Ball Valve kuningan  ONDA 2 inchi</t>
  </si>
  <si>
    <t>Led indikator panel</t>
  </si>
  <si>
    <t>roll</t>
  </si>
  <si>
    <t>Relay OMRON MK2P + socket</t>
  </si>
  <si>
    <t>Push Button Switch EWIG EA38-11</t>
  </si>
  <si>
    <t>Kabel NYMHY 4 x 1.5 mm SUPREME</t>
  </si>
  <si>
    <t>Pemasangan Sumpump di lokasi, perakitan panel, instalasi perpipaan</t>
  </si>
  <si>
    <t>Medan,     Maret 2022</t>
  </si>
  <si>
    <t>LOKASI : BOOSTER PUMP SEI AGUL</t>
  </si>
  <si>
    <t xml:space="preserve">PERBAIKAN SUM PUMP PEMANCING POMPA </t>
  </si>
  <si>
    <t>Schneider LC1D12 M7 Mag. Contactor LC1 D12</t>
  </si>
  <si>
    <t>Pressure Switch Sanyo Tipe PH 258 JP Ori</t>
  </si>
  <si>
    <t>Panel 30 x 40 x 20cm indoor</t>
  </si>
  <si>
    <t>Htg</t>
  </si>
  <si>
    <t>Unit</t>
  </si>
  <si>
    <t>Abdul Hakim Hasibuan</t>
  </si>
  <si>
    <t>Plh. Kadiv. Transmisi Distribusi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</si>
</sst>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7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6" fillId="3" borderId="0" applyNumberFormat="0" applyBorder="0" applyAlignment="0" applyProtection="0"/>
    <xf numFmtId="0" fontId="9" fillId="20" borderId="1" applyNumberFormat="0" applyAlignment="0" applyProtection="0"/>
    <xf numFmtId="0" fontId="18" fillId="21" borderId="2" applyNumberFormat="0" applyAlignment="0" applyProtection="0"/>
    <xf numFmtId="165" fontId="2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7" borderId="1" applyNumberFormat="0" applyAlignment="0" applyProtection="0"/>
    <xf numFmtId="0" fontId="4" fillId="0" borderId="6" applyNumberFormat="0" applyFill="0" applyAlignment="0" applyProtection="0"/>
    <xf numFmtId="0" fontId="15" fillId="22" borderId="0" applyNumberFormat="0" applyBorder="0" applyAlignment="0" applyProtection="0"/>
    <xf numFmtId="0" fontId="24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24" fillId="0" borderId="0"/>
    <xf numFmtId="164" fontId="2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103">
    <xf numFmtId="0" fontId="0" fillId="0" borderId="0" xfId="0"/>
    <xf numFmtId="165" fontId="19" fillId="0" borderId="0" xfId="28" applyFont="1"/>
    <xf numFmtId="0" fontId="22" fillId="0" borderId="0" xfId="0" applyFont="1" applyBorder="1"/>
    <xf numFmtId="165" fontId="20" fillId="0" borderId="0" xfId="0" applyNumberFormat="1" applyFont="1" applyBorder="1"/>
    <xf numFmtId="0" fontId="22" fillId="0" borderId="0" xfId="0" applyFont="1"/>
    <xf numFmtId="0" fontId="26" fillId="0" borderId="0" xfId="0" applyFont="1" applyAlignment="1"/>
    <xf numFmtId="0" fontId="20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13" xfId="0" applyFont="1" applyBorder="1"/>
    <xf numFmtId="165" fontId="20" fillId="0" borderId="13" xfId="0" applyNumberFormat="1" applyFont="1" applyBorder="1"/>
    <xf numFmtId="165" fontId="22" fillId="0" borderId="13" xfId="0" applyNumberFormat="1" applyFont="1" applyBorder="1"/>
    <xf numFmtId="0" fontId="22" fillId="0" borderId="0" xfId="0" applyFont="1" applyBorder="1" applyAlignment="1">
      <alignment horizontal="center"/>
    </xf>
    <xf numFmtId="0" fontId="23" fillId="0" borderId="0" xfId="0" applyFont="1" applyAlignment="1"/>
    <xf numFmtId="165" fontId="22" fillId="0" borderId="13" xfId="28" applyFont="1" applyBorder="1" applyAlignment="1">
      <alignment horizontal="center"/>
    </xf>
    <xf numFmtId="0" fontId="21" fillId="0" borderId="15" xfId="0" applyFont="1" applyBorder="1"/>
    <xf numFmtId="0" fontId="21" fillId="0" borderId="14" xfId="0" applyFont="1" applyBorder="1"/>
    <xf numFmtId="165" fontId="19" fillId="0" borderId="0" xfId="28" applyFont="1" applyAlignment="1">
      <alignment horizontal="center"/>
    </xf>
    <xf numFmtId="0" fontId="28" fillId="0" borderId="16" xfId="0" applyFont="1" applyBorder="1"/>
    <xf numFmtId="0" fontId="28" fillId="0" borderId="20" xfId="0" applyFont="1" applyBorder="1"/>
    <xf numFmtId="0" fontId="31" fillId="0" borderId="15" xfId="0" applyFont="1" applyBorder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43"/>
    <xf numFmtId="0" fontId="28" fillId="0" borderId="11" xfId="0" applyFont="1" applyBorder="1" applyAlignment="1">
      <alignment horizontal="center" vertical="top"/>
    </xf>
    <xf numFmtId="166" fontId="28" fillId="0" borderId="11" xfId="28" applyNumberFormat="1" applyFont="1" applyBorder="1" applyAlignment="1">
      <alignment horizontal="center" vertical="top"/>
    </xf>
    <xf numFmtId="43" fontId="28" fillId="0" borderId="11" xfId="28" applyNumberFormat="1" applyFont="1" applyBorder="1" applyAlignment="1">
      <alignment horizontal="center" vertical="top"/>
    </xf>
    <xf numFmtId="165" fontId="28" fillId="0" borderId="11" xfId="0" applyNumberFormat="1" applyFont="1" applyBorder="1" applyAlignment="1">
      <alignment vertical="top"/>
    </xf>
    <xf numFmtId="165" fontId="32" fillId="0" borderId="0" xfId="28" applyFont="1" applyAlignment="1">
      <alignment vertical="top"/>
    </xf>
    <xf numFmtId="0" fontId="28" fillId="0" borderId="11" xfId="0" applyFont="1" applyBorder="1" applyAlignment="1">
      <alignment horizontal="center"/>
    </xf>
    <xf numFmtId="0" fontId="28" fillId="0" borderId="19" xfId="0" applyFont="1" applyBorder="1"/>
    <xf numFmtId="166" fontId="28" fillId="0" borderId="11" xfId="28" applyNumberFormat="1" applyFont="1" applyBorder="1" applyAlignment="1">
      <alignment horizontal="center"/>
    </xf>
    <xf numFmtId="43" fontId="28" fillId="0" borderId="11" xfId="28" applyNumberFormat="1" applyFont="1" applyBorder="1" applyAlignment="1">
      <alignment horizontal="center"/>
    </xf>
    <xf numFmtId="165" fontId="28" fillId="0" borderId="11" xfId="0" applyNumberFormat="1" applyFont="1" applyBorder="1" applyAlignment="1"/>
    <xf numFmtId="165" fontId="32" fillId="0" borderId="0" xfId="28" applyFont="1"/>
    <xf numFmtId="0" fontId="28" fillId="0" borderId="10" xfId="0" applyFont="1" applyBorder="1" applyAlignment="1"/>
    <xf numFmtId="165" fontId="28" fillId="0" borderId="11" xfId="28" applyFont="1" applyBorder="1" applyAlignment="1">
      <alignment horizontal="center"/>
    </xf>
    <xf numFmtId="165" fontId="28" fillId="0" borderId="11" xfId="28" applyNumberFormat="1" applyFont="1" applyBorder="1"/>
    <xf numFmtId="165" fontId="28" fillId="0" borderId="10" xfId="28" applyNumberFormat="1" applyFont="1" applyBorder="1"/>
    <xf numFmtId="165" fontId="30" fillId="0" borderId="10" xfId="28" applyNumberFormat="1" applyFont="1" applyBorder="1"/>
    <xf numFmtId="0" fontId="30" fillId="0" borderId="11" xfId="0" applyFont="1" applyBorder="1" applyAlignment="1">
      <alignment horizontal="center"/>
    </xf>
    <xf numFmtId="0" fontId="31" fillId="0" borderId="14" xfId="0" applyFont="1" applyBorder="1"/>
    <xf numFmtId="165" fontId="28" fillId="0" borderId="13" xfId="28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165" fontId="28" fillId="0" borderId="13" xfId="28" applyNumberFormat="1" applyFont="1" applyBorder="1"/>
    <xf numFmtId="165" fontId="30" fillId="0" borderId="11" xfId="28" applyNumberFormat="1" applyFont="1" applyBorder="1"/>
    <xf numFmtId="0" fontId="28" fillId="0" borderId="11" xfId="0" applyFont="1" applyBorder="1" applyAlignment="1">
      <alignment horizontal="right"/>
    </xf>
    <xf numFmtId="43" fontId="28" fillId="0" borderId="11" xfId="28" applyNumberFormat="1" applyFont="1" applyBorder="1" applyAlignment="1">
      <alignment horizontal="right"/>
    </xf>
    <xf numFmtId="165" fontId="28" fillId="0" borderId="11" xfId="0" applyNumberFormat="1" applyFont="1" applyBorder="1"/>
    <xf numFmtId="165" fontId="30" fillId="0" borderId="10" xfId="0" applyNumberFormat="1" applyFont="1" applyBorder="1"/>
    <xf numFmtId="0" fontId="28" fillId="0" borderId="14" xfId="0" applyFont="1" applyBorder="1" applyAlignment="1">
      <alignment horizontal="right"/>
    </xf>
    <xf numFmtId="0" fontId="28" fillId="0" borderId="12" xfId="0" applyFont="1" applyBorder="1"/>
    <xf numFmtId="43" fontId="28" fillId="0" borderId="12" xfId="28" applyNumberFormat="1" applyFont="1" applyBorder="1" applyAlignment="1">
      <alignment horizontal="center"/>
    </xf>
    <xf numFmtId="165" fontId="28" fillId="0" borderId="12" xfId="28" applyFont="1" applyBorder="1" applyAlignment="1">
      <alignment horizontal="left"/>
    </xf>
    <xf numFmtId="165" fontId="28" fillId="0" borderId="12" xfId="28" applyFont="1" applyBorder="1" applyAlignment="1">
      <alignment horizontal="right"/>
    </xf>
    <xf numFmtId="43" fontId="30" fillId="0" borderId="13" xfId="28" applyNumberFormat="1" applyFont="1" applyBorder="1" applyAlignment="1">
      <alignment horizontal="right"/>
    </xf>
    <xf numFmtId="165" fontId="30" fillId="0" borderId="11" xfId="0" applyNumberFormat="1" applyFont="1" applyBorder="1"/>
    <xf numFmtId="0" fontId="28" fillId="0" borderId="17" xfId="0" applyFont="1" applyBorder="1" applyAlignment="1"/>
    <xf numFmtId="165" fontId="28" fillId="0" borderId="17" xfId="28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165" fontId="28" fillId="0" borderId="17" xfId="28" applyFont="1" applyBorder="1" applyAlignment="1">
      <alignment horizontal="right"/>
    </xf>
    <xf numFmtId="165" fontId="29" fillId="0" borderId="10" xfId="0" applyNumberFormat="1" applyFont="1" applyBorder="1"/>
    <xf numFmtId="165" fontId="30" fillId="0" borderId="10" xfId="28" applyFont="1" applyBorder="1"/>
    <xf numFmtId="165" fontId="33" fillId="0" borderId="14" xfId="28" applyFont="1" applyBorder="1" applyAlignment="1">
      <alignment vertical="center"/>
    </xf>
    <xf numFmtId="165" fontId="33" fillId="0" borderId="12" xfId="28" applyFont="1" applyBorder="1" applyAlignment="1">
      <alignment vertical="center"/>
    </xf>
    <xf numFmtId="165" fontId="33" fillId="0" borderId="12" xfId="28" applyFont="1" applyBorder="1" applyAlignment="1">
      <alignment horizontal="center" vertical="center"/>
    </xf>
    <xf numFmtId="165" fontId="33" fillId="0" borderId="15" xfId="28" applyFont="1" applyBorder="1" applyAlignment="1">
      <alignment vertical="center"/>
    </xf>
    <xf numFmtId="0" fontId="30" fillId="0" borderId="13" xfId="0" applyFont="1" applyBorder="1"/>
    <xf numFmtId="165" fontId="30" fillId="0" borderId="13" xfId="0" applyNumberFormat="1" applyFont="1" applyBorder="1"/>
    <xf numFmtId="165" fontId="33" fillId="0" borderId="16" xfId="28" applyFont="1" applyBorder="1" applyAlignment="1">
      <alignment vertical="center"/>
    </xf>
    <xf numFmtId="165" fontId="34" fillId="0" borderId="17" xfId="28" applyFont="1" applyBorder="1" applyAlignment="1">
      <alignment horizontal="left" vertical="center"/>
    </xf>
    <xf numFmtId="165" fontId="34" fillId="0" borderId="17" xfId="28" applyFont="1" applyBorder="1" applyAlignment="1">
      <alignment horizontal="center" vertical="center"/>
    </xf>
    <xf numFmtId="165" fontId="33" fillId="0" borderId="17" xfId="28" applyFont="1" applyBorder="1" applyAlignment="1">
      <alignment horizontal="center" vertical="center"/>
    </xf>
    <xf numFmtId="165" fontId="33" fillId="0" borderId="17" xfId="28" applyFont="1" applyBorder="1" applyAlignment="1">
      <alignment vertical="center"/>
    </xf>
    <xf numFmtId="165" fontId="33" fillId="0" borderId="18" xfId="28" applyFont="1" applyBorder="1" applyAlignment="1">
      <alignment vertical="center"/>
    </xf>
    <xf numFmtId="0" fontId="30" fillId="0" borderId="10" xfId="0" applyFont="1" applyBorder="1"/>
    <xf numFmtId="0" fontId="28" fillId="0" borderId="16" xfId="0" applyFont="1" applyBorder="1" applyAlignment="1">
      <alignment vertical="top" wrapText="1"/>
    </xf>
    <xf numFmtId="0" fontId="28" fillId="0" borderId="18" xfId="0" applyFont="1" applyBorder="1" applyAlignment="1">
      <alignment vertical="top" wrapText="1"/>
    </xf>
    <xf numFmtId="164" fontId="35" fillId="24" borderId="0" xfId="44" applyFont="1" applyFill="1"/>
    <xf numFmtId="0" fontId="2" fillId="24" borderId="0" xfId="43" applyFont="1" applyFill="1"/>
    <xf numFmtId="0" fontId="35" fillId="24" borderId="0" xfId="43" applyFont="1" applyFill="1"/>
    <xf numFmtId="164" fontId="2" fillId="24" borderId="0" xfId="43" applyNumberFormat="1" applyFont="1" applyFill="1"/>
    <xf numFmtId="164" fontId="2" fillId="24" borderId="0" xfId="45" applyFont="1" applyFill="1"/>
    <xf numFmtId="164" fontId="19" fillId="0" borderId="0" xfId="45" applyFont="1"/>
    <xf numFmtId="164" fontId="32" fillId="0" borderId="0" xfId="45" applyFont="1" applyAlignment="1">
      <alignment vertical="top"/>
    </xf>
    <xf numFmtId="164" fontId="32" fillId="0" borderId="0" xfId="45" applyFont="1"/>
    <xf numFmtId="0" fontId="1" fillId="24" borderId="0" xfId="43" applyFont="1" applyFill="1" applyAlignment="1"/>
    <xf numFmtId="0" fontId="35" fillId="24" borderId="0" xfId="43" applyFont="1" applyFill="1" applyAlignment="1"/>
    <xf numFmtId="164" fontId="1" fillId="24" borderId="0" xfId="43" applyNumberFormat="1" applyFont="1" applyFill="1" applyAlignment="1"/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5397</xdr:row>
      <xdr:rowOff>9525</xdr:rowOff>
    </xdr:from>
    <xdr:to>
      <xdr:col>1</xdr:col>
      <xdr:colOff>593435</xdr:colOff>
      <xdr:row>5397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5486</xdr:row>
      <xdr:rowOff>161925</xdr:rowOff>
    </xdr:from>
    <xdr:to>
      <xdr:col>1</xdr:col>
      <xdr:colOff>541238</xdr:colOff>
      <xdr:row>5487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5541</xdr:row>
      <xdr:rowOff>0</xdr:rowOff>
    </xdr:from>
    <xdr:to>
      <xdr:col>1</xdr:col>
      <xdr:colOff>623534</xdr:colOff>
      <xdr:row>5541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5343</xdr:row>
      <xdr:rowOff>9525</xdr:rowOff>
    </xdr:from>
    <xdr:to>
      <xdr:col>1</xdr:col>
      <xdr:colOff>593435</xdr:colOff>
      <xdr:row>5343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5303</xdr:row>
      <xdr:rowOff>9525</xdr:rowOff>
    </xdr:from>
    <xdr:to>
      <xdr:col>1</xdr:col>
      <xdr:colOff>593435</xdr:colOff>
      <xdr:row>5303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5582</xdr:row>
      <xdr:rowOff>0</xdr:rowOff>
    </xdr:from>
    <xdr:to>
      <xdr:col>1</xdr:col>
      <xdr:colOff>474563</xdr:colOff>
      <xdr:row>5582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1090</xdr:row>
      <xdr:rowOff>180975</xdr:rowOff>
    </xdr:from>
    <xdr:to>
      <xdr:col>1</xdr:col>
      <xdr:colOff>4476750</xdr:colOff>
      <xdr:row>1093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1126</xdr:row>
      <xdr:rowOff>180975</xdr:rowOff>
    </xdr:from>
    <xdr:to>
      <xdr:col>1</xdr:col>
      <xdr:colOff>4476750</xdr:colOff>
      <xdr:row>1129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1198</xdr:row>
      <xdr:rowOff>180975</xdr:rowOff>
    </xdr:from>
    <xdr:to>
      <xdr:col>1</xdr:col>
      <xdr:colOff>4476750</xdr:colOff>
      <xdr:row>1201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1162</xdr:row>
      <xdr:rowOff>180975</xdr:rowOff>
    </xdr:from>
    <xdr:to>
      <xdr:col>1</xdr:col>
      <xdr:colOff>4476750</xdr:colOff>
      <xdr:row>1165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1237</xdr:row>
      <xdr:rowOff>72118</xdr:rowOff>
    </xdr:from>
    <xdr:to>
      <xdr:col>1</xdr:col>
      <xdr:colOff>3333751</xdr:colOff>
      <xdr:row>1238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598787</xdr:colOff>
      <xdr:row>39</xdr:row>
      <xdr:rowOff>65786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950" y="381000"/>
          <a:ext cx="10304762" cy="7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18</xdr:col>
      <xdr:colOff>598787</xdr:colOff>
      <xdr:row>78</xdr:row>
      <xdr:rowOff>65786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23950" y="7810500"/>
          <a:ext cx="10304762" cy="7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18</xdr:col>
      <xdr:colOff>598787</xdr:colOff>
      <xdr:row>117</xdr:row>
      <xdr:rowOff>65786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23950" y="15240000"/>
          <a:ext cx="10304762" cy="7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39"/>
  <sheetViews>
    <sheetView tabSelected="1" topLeftCell="A19" zoomScale="70" zoomScaleNormal="70" workbookViewId="0">
      <selection sqref="A1:I38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6.8554687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2" ht="33.75">
      <c r="A2" s="5"/>
      <c r="B2" s="88" t="s">
        <v>20</v>
      </c>
      <c r="C2" s="88"/>
      <c r="D2" s="88"/>
      <c r="E2" s="88"/>
      <c r="F2" s="88"/>
      <c r="G2" s="88"/>
      <c r="H2" s="88"/>
      <c r="I2" s="88"/>
    </row>
    <row r="3" spans="1:22" ht="24.75" customHeight="1">
      <c r="A3" s="5"/>
      <c r="B3" s="89" t="s">
        <v>45</v>
      </c>
      <c r="C3" s="89"/>
      <c r="D3" s="89"/>
      <c r="E3" s="89"/>
      <c r="F3" s="89"/>
      <c r="G3" s="89"/>
      <c r="H3" s="89"/>
      <c r="I3" s="89"/>
    </row>
    <row r="4" spans="1:22" ht="26.25">
      <c r="A4" s="12"/>
      <c r="B4" s="90" t="s">
        <v>44</v>
      </c>
      <c r="C4" s="90"/>
      <c r="D4" s="90"/>
      <c r="E4" s="90"/>
      <c r="F4" s="90"/>
      <c r="G4" s="90"/>
      <c r="H4" s="90"/>
      <c r="I4" s="90"/>
    </row>
    <row r="5" spans="1:22" ht="15.75">
      <c r="A5" s="21"/>
      <c r="B5" s="21"/>
      <c r="C5" s="21"/>
      <c r="D5" s="21"/>
      <c r="E5" s="21"/>
      <c r="F5" s="21"/>
      <c r="G5" s="21"/>
      <c r="H5" s="21"/>
      <c r="I5" s="21"/>
    </row>
    <row r="6" spans="1:22" ht="15.75">
      <c r="A6" s="95" t="s">
        <v>0</v>
      </c>
      <c r="B6" s="97" t="s">
        <v>1</v>
      </c>
      <c r="C6" s="98"/>
      <c r="D6" s="95" t="s">
        <v>2</v>
      </c>
      <c r="E6" s="95" t="s">
        <v>3</v>
      </c>
      <c r="F6" s="95" t="s">
        <v>4</v>
      </c>
      <c r="G6" s="6" t="s">
        <v>5</v>
      </c>
      <c r="H6" s="6" t="s">
        <v>6</v>
      </c>
      <c r="I6" s="6" t="s">
        <v>7</v>
      </c>
    </row>
    <row r="7" spans="1:22" ht="15.75">
      <c r="A7" s="96"/>
      <c r="B7" s="99"/>
      <c r="C7" s="100"/>
      <c r="D7" s="96"/>
      <c r="E7" s="96"/>
      <c r="F7" s="96"/>
      <c r="G7" s="7" t="s">
        <v>8</v>
      </c>
      <c r="H7" s="7" t="s">
        <v>8</v>
      </c>
      <c r="I7" s="7" t="s">
        <v>8</v>
      </c>
    </row>
    <row r="8" spans="1:22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2" s="33" customFormat="1" ht="15.75">
      <c r="A9" s="23">
        <v>1</v>
      </c>
      <c r="B9" s="29" t="s">
        <v>32</v>
      </c>
      <c r="C9" s="18"/>
      <c r="D9" s="30">
        <v>1</v>
      </c>
      <c r="E9" s="28" t="s">
        <v>21</v>
      </c>
      <c r="F9" s="28" t="s">
        <v>10</v>
      </c>
      <c r="G9" s="31">
        <v>4000000</v>
      </c>
      <c r="H9" s="31">
        <f t="shared" ref="H9" si="0">+G9*D9</f>
        <v>4000000</v>
      </c>
      <c r="I9" s="32"/>
      <c r="K9" s="33">
        <f t="shared" ref="K9" si="1">24*3*2</f>
        <v>144</v>
      </c>
      <c r="V9" s="84"/>
    </row>
    <row r="10" spans="1:22" s="33" customFormat="1" ht="15.75">
      <c r="A10" s="23">
        <f t="shared" ref="A10:A21" si="2">+A9+1</f>
        <v>2</v>
      </c>
      <c r="B10" s="29" t="s">
        <v>34</v>
      </c>
      <c r="C10" s="18"/>
      <c r="D10" s="30">
        <v>1</v>
      </c>
      <c r="E10" s="28" t="s">
        <v>30</v>
      </c>
      <c r="F10" s="28" t="s">
        <v>10</v>
      </c>
      <c r="G10" s="31">
        <v>115000</v>
      </c>
      <c r="H10" s="31">
        <f t="shared" ref="H10:H20" si="3">G10*D10</f>
        <v>115000</v>
      </c>
      <c r="I10" s="32"/>
      <c r="V10" s="84"/>
    </row>
    <row r="11" spans="1:22" s="33" customFormat="1" ht="15.75">
      <c r="A11" s="23">
        <f t="shared" si="2"/>
        <v>3</v>
      </c>
      <c r="B11" s="29" t="s">
        <v>33</v>
      </c>
      <c r="C11" s="18"/>
      <c r="D11" s="30">
        <v>2</v>
      </c>
      <c r="E11" s="28" t="s">
        <v>31</v>
      </c>
      <c r="F11" s="28" t="s">
        <v>10</v>
      </c>
      <c r="G11" s="31">
        <v>75000</v>
      </c>
      <c r="H11" s="31">
        <f t="shared" si="3"/>
        <v>150000</v>
      </c>
      <c r="I11" s="32"/>
      <c r="V11" s="84"/>
    </row>
    <row r="12" spans="1:22" s="33" customFormat="1" ht="15.75">
      <c r="A12" s="23">
        <f t="shared" si="2"/>
        <v>4</v>
      </c>
      <c r="B12" s="29" t="s">
        <v>35</v>
      </c>
      <c r="C12" s="18"/>
      <c r="D12" s="30">
        <v>1</v>
      </c>
      <c r="E12" s="28" t="s">
        <v>31</v>
      </c>
      <c r="F12" s="28" t="s">
        <v>10</v>
      </c>
      <c r="G12" s="31">
        <v>800000</v>
      </c>
      <c r="H12" s="31">
        <f t="shared" si="3"/>
        <v>800000</v>
      </c>
      <c r="I12" s="32"/>
      <c r="V12" s="84"/>
    </row>
    <row r="13" spans="1:22" s="33" customFormat="1" ht="15.75">
      <c r="A13" s="23">
        <f t="shared" si="2"/>
        <v>5</v>
      </c>
      <c r="B13" s="29" t="s">
        <v>36</v>
      </c>
      <c r="C13" s="18"/>
      <c r="D13" s="30">
        <v>1</v>
      </c>
      <c r="E13" s="28" t="s">
        <v>31</v>
      </c>
      <c r="F13" s="28" t="s">
        <v>10</v>
      </c>
      <c r="G13" s="31">
        <v>900000</v>
      </c>
      <c r="H13" s="31">
        <f t="shared" si="3"/>
        <v>900000</v>
      </c>
      <c r="I13" s="32"/>
      <c r="V13" s="84"/>
    </row>
    <row r="14" spans="1:22" s="33" customFormat="1" ht="15.75">
      <c r="A14" s="23">
        <f t="shared" si="2"/>
        <v>6</v>
      </c>
      <c r="B14" s="29" t="s">
        <v>46</v>
      </c>
      <c r="C14" s="18"/>
      <c r="D14" s="30">
        <v>1</v>
      </c>
      <c r="E14" s="28" t="s">
        <v>31</v>
      </c>
      <c r="F14" s="28" t="s">
        <v>10</v>
      </c>
      <c r="G14" s="31">
        <v>400000</v>
      </c>
      <c r="H14" s="31">
        <f t="shared" si="3"/>
        <v>400000</v>
      </c>
      <c r="I14" s="32"/>
      <c r="V14" s="84"/>
    </row>
    <row r="15" spans="1:22" s="33" customFormat="1" ht="15.75">
      <c r="A15" s="23">
        <f t="shared" si="2"/>
        <v>7</v>
      </c>
      <c r="B15" s="29" t="s">
        <v>47</v>
      </c>
      <c r="C15" s="18"/>
      <c r="D15" s="30">
        <v>1</v>
      </c>
      <c r="E15" s="28" t="s">
        <v>31</v>
      </c>
      <c r="F15" s="28" t="s">
        <v>10</v>
      </c>
      <c r="G15" s="31">
        <v>450000</v>
      </c>
      <c r="H15" s="31">
        <f t="shared" si="3"/>
        <v>450000</v>
      </c>
      <c r="I15" s="32"/>
      <c r="V15" s="84"/>
    </row>
    <row r="16" spans="1:22" s="33" customFormat="1" ht="15.75">
      <c r="A16" s="23">
        <f t="shared" si="2"/>
        <v>8</v>
      </c>
      <c r="B16" s="29" t="s">
        <v>48</v>
      </c>
      <c r="C16" s="18"/>
      <c r="D16" s="30">
        <v>1</v>
      </c>
      <c r="E16" s="28" t="s">
        <v>31</v>
      </c>
      <c r="F16" s="28" t="s">
        <v>10</v>
      </c>
      <c r="G16" s="31">
        <v>500000</v>
      </c>
      <c r="H16" s="31">
        <f t="shared" si="3"/>
        <v>500000</v>
      </c>
      <c r="I16" s="32"/>
      <c r="V16" s="84"/>
    </row>
    <row r="17" spans="1:24" s="33" customFormat="1" ht="15.75">
      <c r="A17" s="23">
        <f t="shared" si="2"/>
        <v>9</v>
      </c>
      <c r="B17" s="29" t="s">
        <v>37</v>
      </c>
      <c r="C17" s="18"/>
      <c r="D17" s="30">
        <v>2</v>
      </c>
      <c r="E17" s="28" t="s">
        <v>31</v>
      </c>
      <c r="F17" s="28" t="s">
        <v>10</v>
      </c>
      <c r="G17" s="31">
        <v>20000</v>
      </c>
      <c r="H17" s="31">
        <f t="shared" si="3"/>
        <v>40000</v>
      </c>
      <c r="I17" s="32"/>
      <c r="V17" s="84"/>
    </row>
    <row r="18" spans="1:24" s="33" customFormat="1" ht="15.75">
      <c r="A18" s="23">
        <f t="shared" si="2"/>
        <v>10</v>
      </c>
      <c r="B18" s="29" t="s">
        <v>41</v>
      </c>
      <c r="C18" s="18"/>
      <c r="D18" s="30">
        <v>1</v>
      </c>
      <c r="E18" s="28" t="s">
        <v>38</v>
      </c>
      <c r="F18" s="28" t="s">
        <v>10</v>
      </c>
      <c r="G18" s="31">
        <v>800000</v>
      </c>
      <c r="H18" s="31">
        <f t="shared" si="3"/>
        <v>800000</v>
      </c>
      <c r="I18" s="32"/>
      <c r="V18" s="84"/>
    </row>
    <row r="19" spans="1:24" s="33" customFormat="1" ht="15.75">
      <c r="A19" s="23">
        <f t="shared" si="2"/>
        <v>11</v>
      </c>
      <c r="B19" s="29" t="s">
        <v>40</v>
      </c>
      <c r="C19" s="18"/>
      <c r="D19" s="30">
        <v>2</v>
      </c>
      <c r="E19" s="28" t="s">
        <v>31</v>
      </c>
      <c r="F19" s="28" t="s">
        <v>10</v>
      </c>
      <c r="G19" s="31">
        <v>75000</v>
      </c>
      <c r="H19" s="31">
        <f t="shared" si="3"/>
        <v>150000</v>
      </c>
      <c r="I19" s="32"/>
      <c r="V19" s="84"/>
    </row>
    <row r="20" spans="1:24" s="33" customFormat="1" ht="15.75">
      <c r="A20" s="23">
        <f t="shared" si="2"/>
        <v>12</v>
      </c>
      <c r="B20" s="29" t="s">
        <v>39</v>
      </c>
      <c r="C20" s="18"/>
      <c r="D20" s="30">
        <v>1</v>
      </c>
      <c r="E20" s="28" t="s">
        <v>31</v>
      </c>
      <c r="F20" s="28" t="s">
        <v>10</v>
      </c>
      <c r="G20" s="31">
        <v>200000</v>
      </c>
      <c r="H20" s="31">
        <f t="shared" si="3"/>
        <v>200000</v>
      </c>
      <c r="I20" s="32"/>
      <c r="V20" s="84"/>
    </row>
    <row r="21" spans="1:24" s="27" customFormat="1" ht="18" customHeight="1">
      <c r="A21" s="23">
        <f t="shared" si="2"/>
        <v>13</v>
      </c>
      <c r="B21" s="91" t="s">
        <v>26</v>
      </c>
      <c r="C21" s="92"/>
      <c r="D21" s="24">
        <v>1</v>
      </c>
      <c r="E21" s="23" t="s">
        <v>19</v>
      </c>
      <c r="F21" s="23" t="s">
        <v>10</v>
      </c>
      <c r="G21" s="25">
        <v>200000</v>
      </c>
      <c r="H21" s="25">
        <f t="shared" ref="H21" si="4">+G21*D21</f>
        <v>200000</v>
      </c>
      <c r="I21" s="26"/>
      <c r="K21" s="27">
        <f>24*3*2</f>
        <v>144</v>
      </c>
      <c r="V21" s="83"/>
    </row>
    <row r="22" spans="1:24" s="33" customFormat="1" ht="15.75">
      <c r="A22" s="34"/>
      <c r="B22" s="93"/>
      <c r="C22" s="94"/>
      <c r="D22" s="35"/>
      <c r="E22" s="28"/>
      <c r="F22" s="28"/>
      <c r="G22" s="36"/>
      <c r="H22" s="37"/>
      <c r="I22" s="38">
        <f>SUM(H9:H22)</f>
        <v>8705000</v>
      </c>
      <c r="N22" s="77"/>
      <c r="O22" s="78"/>
      <c r="P22" s="78"/>
      <c r="Q22" s="78"/>
      <c r="R22" s="78"/>
      <c r="S22" s="78"/>
      <c r="T22" s="78"/>
      <c r="U22" s="78"/>
      <c r="V22" s="81"/>
      <c r="W22" s="81"/>
      <c r="X22" s="78"/>
    </row>
    <row r="23" spans="1:24" s="33" customFormat="1" ht="15.75">
      <c r="A23" s="39" t="s">
        <v>11</v>
      </c>
      <c r="B23" s="40" t="s">
        <v>12</v>
      </c>
      <c r="C23" s="19"/>
      <c r="D23" s="41"/>
      <c r="E23" s="42"/>
      <c r="F23" s="42"/>
      <c r="G23" s="43"/>
      <c r="H23" s="36"/>
      <c r="I23" s="44"/>
      <c r="K23" s="33">
        <f>21*3*2</f>
        <v>126</v>
      </c>
      <c r="N23" s="79"/>
      <c r="O23" s="78"/>
      <c r="P23" s="80"/>
      <c r="Q23" s="80"/>
      <c r="R23" s="80"/>
      <c r="S23" s="80"/>
      <c r="T23" s="80"/>
      <c r="U23" s="80"/>
      <c r="V23" s="81"/>
      <c r="W23" s="80"/>
      <c r="X23" s="80"/>
    </row>
    <row r="24" spans="1:24" s="33" customFormat="1" ht="15.75" customHeight="1">
      <c r="A24" s="45">
        <v>1</v>
      </c>
      <c r="B24" s="91" t="s">
        <v>42</v>
      </c>
      <c r="C24" s="92"/>
      <c r="D24" s="30">
        <v>1</v>
      </c>
      <c r="E24" s="28" t="s">
        <v>50</v>
      </c>
      <c r="F24" s="28" t="s">
        <v>49</v>
      </c>
      <c r="G24" s="46">
        <v>800000</v>
      </c>
      <c r="H24" s="46">
        <f>G24*D24</f>
        <v>800000</v>
      </c>
      <c r="I24" s="47"/>
      <c r="N24" s="78"/>
      <c r="O24" s="78"/>
      <c r="P24" s="78"/>
      <c r="Q24" s="78"/>
      <c r="R24" s="78"/>
      <c r="S24" s="78"/>
      <c r="T24" s="78"/>
      <c r="U24" s="78"/>
      <c r="V24" s="81"/>
      <c r="W24" s="78"/>
      <c r="X24" s="78"/>
    </row>
    <row r="25" spans="1:24" s="33" customFormat="1" ht="15.75">
      <c r="A25" s="45"/>
      <c r="B25" s="75"/>
      <c r="C25" s="76"/>
      <c r="D25" s="31"/>
      <c r="E25" s="28"/>
      <c r="F25" s="28"/>
      <c r="G25" s="46"/>
      <c r="H25" s="46"/>
      <c r="I25" s="48">
        <f>H24</f>
        <v>800000</v>
      </c>
      <c r="N25" s="78"/>
      <c r="O25" s="78"/>
      <c r="P25" s="78"/>
      <c r="Q25" s="78"/>
      <c r="R25" s="78"/>
      <c r="S25" s="78"/>
      <c r="T25" s="78"/>
      <c r="U25" s="78"/>
      <c r="V25" s="81"/>
      <c r="W25" s="78"/>
      <c r="X25" s="78"/>
    </row>
    <row r="26" spans="1:24" s="33" customFormat="1" ht="15.75">
      <c r="A26" s="49"/>
      <c r="B26" s="50"/>
      <c r="C26" s="50"/>
      <c r="D26" s="51"/>
      <c r="E26" s="52"/>
      <c r="F26" s="53"/>
      <c r="G26" s="53" t="s">
        <v>13</v>
      </c>
      <c r="H26" s="54"/>
      <c r="I26" s="55">
        <f>I22+I25</f>
        <v>9505000</v>
      </c>
      <c r="N26" s="78"/>
      <c r="O26" s="78"/>
      <c r="P26" s="78"/>
      <c r="Q26" s="78"/>
      <c r="R26" s="78"/>
      <c r="S26" s="78"/>
      <c r="T26" s="78"/>
      <c r="U26" s="78"/>
      <c r="V26" s="81"/>
      <c r="W26" s="78"/>
      <c r="X26" s="78"/>
    </row>
    <row r="27" spans="1:24" s="33" customFormat="1" ht="15.75">
      <c r="A27" s="17"/>
      <c r="B27" s="56"/>
      <c r="C27" s="56"/>
      <c r="D27" s="57"/>
      <c r="E27" s="57"/>
      <c r="F27" s="58"/>
      <c r="G27" s="59"/>
      <c r="H27" s="60"/>
      <c r="I27" s="61"/>
      <c r="N27" s="78"/>
      <c r="O27" s="78"/>
      <c r="P27" s="78"/>
      <c r="Q27" s="78"/>
      <c r="R27" s="78"/>
      <c r="S27" s="78"/>
      <c r="T27" s="78"/>
      <c r="U27" s="78"/>
      <c r="V27" s="81"/>
      <c r="W27" s="78"/>
      <c r="X27" s="78"/>
    </row>
    <row r="28" spans="1:24" s="33" customFormat="1" ht="15.75">
      <c r="A28" s="62"/>
      <c r="B28" s="63" t="s">
        <v>23</v>
      </c>
      <c r="C28" s="63"/>
      <c r="D28" s="64"/>
      <c r="E28" s="63"/>
      <c r="F28" s="63"/>
      <c r="G28" s="65"/>
      <c r="H28" s="66" t="s">
        <v>14</v>
      </c>
      <c r="I28" s="67">
        <f>I26</f>
        <v>9505000</v>
      </c>
      <c r="N28" s="79"/>
      <c r="O28" s="78"/>
      <c r="P28" s="78"/>
      <c r="Q28" s="78"/>
      <c r="R28" s="78"/>
      <c r="S28" s="78"/>
      <c r="T28" s="78"/>
      <c r="U28" s="78"/>
      <c r="V28" s="81"/>
      <c r="W28" s="78"/>
      <c r="X28" s="78"/>
    </row>
    <row r="29" spans="1:24" s="33" customFormat="1" ht="15.75">
      <c r="A29" s="68"/>
      <c r="B29" s="69" t="str">
        <f>+N39</f>
        <v>Sembilan Juta Lima Ratus Lima Ribu Rupiah</v>
      </c>
      <c r="C29" s="70"/>
      <c r="D29" s="71"/>
      <c r="E29" s="72"/>
      <c r="F29" s="72"/>
      <c r="G29" s="73"/>
      <c r="H29" s="74" t="s">
        <v>15</v>
      </c>
      <c r="I29" s="48">
        <f>ROUND(I28,-3)</f>
        <v>9505000</v>
      </c>
      <c r="V29" s="84"/>
    </row>
    <row r="30" spans="1:24" ht="15.75">
      <c r="A30" s="2"/>
      <c r="B30" s="2"/>
      <c r="C30" s="2"/>
      <c r="D30" s="11"/>
      <c r="E30" s="2"/>
      <c r="F30" s="2"/>
      <c r="G30" s="2"/>
      <c r="H30" s="2"/>
      <c r="I30" s="3"/>
    </row>
    <row r="31" spans="1:24" ht="15.75">
      <c r="A31" s="4"/>
      <c r="B31" s="4"/>
      <c r="C31" s="4"/>
      <c r="D31" s="20"/>
      <c r="E31" s="4"/>
      <c r="F31" s="4"/>
      <c r="G31" s="4"/>
      <c r="H31" s="101" t="s">
        <v>43</v>
      </c>
      <c r="I31" s="101"/>
      <c r="N31" s="77">
        <f>+I29</f>
        <v>9505000</v>
      </c>
      <c r="O31" s="85">
        <v>1</v>
      </c>
      <c r="P31" s="85">
        <f>+O31*10</f>
        <v>10</v>
      </c>
      <c r="Q31" s="85">
        <f t="shared" ref="Q31:X31" si="5">+P31*10</f>
        <v>100</v>
      </c>
      <c r="R31" s="85">
        <f t="shared" si="5"/>
        <v>1000</v>
      </c>
      <c r="S31" s="85">
        <f t="shared" si="5"/>
        <v>10000</v>
      </c>
      <c r="T31" s="85">
        <f t="shared" si="5"/>
        <v>100000</v>
      </c>
      <c r="U31" s="85">
        <f t="shared" si="5"/>
        <v>1000000</v>
      </c>
      <c r="V31" s="85">
        <f t="shared" si="5"/>
        <v>10000000</v>
      </c>
      <c r="W31" s="85">
        <f t="shared" si="5"/>
        <v>100000000</v>
      </c>
      <c r="X31" s="85">
        <f t="shared" si="5"/>
        <v>1000000000</v>
      </c>
    </row>
    <row r="32" spans="1:24" ht="15.75">
      <c r="A32" s="101" t="s">
        <v>16</v>
      </c>
      <c r="B32" s="101"/>
      <c r="C32" s="101"/>
      <c r="D32" s="101" t="s">
        <v>28</v>
      </c>
      <c r="E32" s="101"/>
      <c r="F32" s="101"/>
      <c r="G32" s="4"/>
      <c r="H32" s="101" t="s">
        <v>17</v>
      </c>
      <c r="I32" s="101"/>
      <c r="N32" s="86" t="s">
        <v>27</v>
      </c>
      <c r="O32" s="85">
        <v>0</v>
      </c>
      <c r="P32" s="87">
        <f>MOD(N31,P31)</f>
        <v>0</v>
      </c>
      <c r="Q32" s="87">
        <f>MOD(N31,Q31)</f>
        <v>0</v>
      </c>
      <c r="R32" s="87">
        <f>MOD(N31,R31)</f>
        <v>0</v>
      </c>
      <c r="S32" s="87">
        <f>MOD(N31,S31)</f>
        <v>5000</v>
      </c>
      <c r="T32" s="87">
        <f>MOD(N31,T31)</f>
        <v>5000</v>
      </c>
      <c r="U32" s="87">
        <f>MOD(N31,U31)</f>
        <v>505000</v>
      </c>
      <c r="V32" s="87">
        <f>MOD(N31,V31)</f>
        <v>9505000</v>
      </c>
      <c r="W32" s="87">
        <f>MOD(N31,W31)</f>
        <v>9505000</v>
      </c>
      <c r="X32" s="87">
        <f>MOD(N31,X31)</f>
        <v>9505000</v>
      </c>
    </row>
    <row r="33" spans="1:24" ht="15.75">
      <c r="A33" s="4"/>
      <c r="B33" s="4"/>
      <c r="C33" s="4"/>
      <c r="D33" s="20"/>
      <c r="E33" s="4"/>
      <c r="F33" s="4"/>
      <c r="G33" s="4"/>
      <c r="H33" s="4"/>
      <c r="I33" s="4"/>
      <c r="N33" s="85"/>
      <c r="O33" s="85"/>
      <c r="P33" s="85">
        <f t="shared" ref="P33:U33" si="6">+P32-O32</f>
        <v>0</v>
      </c>
      <c r="Q33" s="85">
        <f t="shared" si="6"/>
        <v>0</v>
      </c>
      <c r="R33" s="85">
        <f t="shared" si="6"/>
        <v>0</v>
      </c>
      <c r="S33" s="85">
        <f t="shared" si="6"/>
        <v>5000</v>
      </c>
      <c r="T33" s="85">
        <f t="shared" si="6"/>
        <v>0</v>
      </c>
      <c r="U33" s="85">
        <f t="shared" si="6"/>
        <v>500000</v>
      </c>
      <c r="V33" s="85">
        <f>+V32-U32</f>
        <v>9000000</v>
      </c>
      <c r="W33" s="85">
        <f t="shared" ref="W33:X33" si="7">+W32-V32</f>
        <v>0</v>
      </c>
      <c r="X33" s="85">
        <f t="shared" si="7"/>
        <v>0</v>
      </c>
    </row>
    <row r="34" spans="1:24" ht="15.75">
      <c r="A34" s="4"/>
      <c r="B34" s="4"/>
      <c r="C34" s="4"/>
      <c r="D34" s="20"/>
      <c r="E34" s="4"/>
      <c r="F34" s="4"/>
      <c r="G34" s="4"/>
      <c r="H34" s="4"/>
      <c r="I34" s="4"/>
      <c r="N34" s="85"/>
      <c r="O34" s="85"/>
      <c r="P34" s="85">
        <f t="shared" ref="P34:U34" si="8">+P33*10/P31</f>
        <v>0</v>
      </c>
      <c r="Q34" s="85">
        <f t="shared" si="8"/>
        <v>0</v>
      </c>
      <c r="R34" s="85">
        <f t="shared" si="8"/>
        <v>0</v>
      </c>
      <c r="S34" s="85">
        <f t="shared" si="8"/>
        <v>5</v>
      </c>
      <c r="T34" s="85">
        <f t="shared" si="8"/>
        <v>0</v>
      </c>
      <c r="U34" s="85">
        <f t="shared" si="8"/>
        <v>5</v>
      </c>
      <c r="V34" s="85">
        <f>+V33*10/V31</f>
        <v>9</v>
      </c>
      <c r="W34" s="85">
        <f t="shared" ref="W34:X34" si="9">+W33*10/W31</f>
        <v>0</v>
      </c>
      <c r="X34" s="85">
        <f t="shared" si="9"/>
        <v>0</v>
      </c>
    </row>
    <row r="35" spans="1:24" ht="15.75">
      <c r="A35" s="4"/>
      <c r="B35" s="4"/>
      <c r="C35" s="4"/>
      <c r="D35" s="20"/>
      <c r="E35" s="4"/>
      <c r="F35" s="4"/>
      <c r="G35" s="4"/>
      <c r="H35" s="4"/>
      <c r="I35" s="4"/>
      <c r="N35" s="85"/>
      <c r="O35" s="85"/>
      <c r="P35" s="85" t="str">
        <f>IF(AND(P34&gt;0,Q34&lt;&gt;1),CHOOSE(P34,"satu","dua","tiga","empat","lima","enam","tujuh","delapan","sembilan"),"")</f>
        <v/>
      </c>
      <c r="Q35" s="85" t="str">
        <f>IF(Q34&gt;0,CHOOSE(Q34,CHOOSE(P34+1,"se","se","dua","tiga","empat","lima","enam","tujuh","delapan","sembilan"),"dua","tiga","empat","lima","enam","tujuh","delapan","sembilan"),"")</f>
        <v/>
      </c>
      <c r="R35" s="85" t="str">
        <f>IF(R34&gt;0,CHOOSE(R34,"se","dua","tiga","empat","lima","enam","tujuh","delapan","sembilan"),"")</f>
        <v/>
      </c>
      <c r="S35" s="85" t="str">
        <f>IF(AND(S34&gt;0,T34&lt;&gt;1),CHOOSE(S34,"satu","dua","tiga","empat","lima","enam","tujuh","delapan","sembilan"),"")</f>
        <v>lima</v>
      </c>
      <c r="T35" s="85" t="str">
        <f>IF(T34&gt;0,CHOOSE(T34,CHOOSE(S34+1,"se","se","dua","tiga","empat","lima","enam","tujuh","delapan","sembilan"),"dua","tiga","empat","lima","enam","tujuh","delapan","sembilan"),"")</f>
        <v/>
      </c>
      <c r="U35" s="85" t="str">
        <f>IF(U34&gt;0,CHOOSE(U34,"se","dua","tiga","empat","lima","enam","tujuh","delapan","sembilan"),"")</f>
        <v>lima</v>
      </c>
      <c r="V35" s="85" t="str">
        <f>IF(AND(V34&gt;0,W34&lt;&gt;1),CHOOSE(V34,"satu","dua","tiga","empat","lima","enam","tujuh","delapan","sembilan"),"")</f>
        <v>sembilan</v>
      </c>
      <c r="W35" s="85" t="str">
        <f>IF(W34&gt;0,CHOOSE(W34,CHOOSE(V34+1,"","se","dua","tiga","empat","lima","enam","tujuh","delapan","sembilan"),"dua","tiga","empat","lima","enam","tujuh","delapan","sembilan"),"")</f>
        <v/>
      </c>
      <c r="X35" s="85" t="str">
        <f>IF(X34&gt;0,CHOOSE(X34,"se","dua","tiga","empat","lima","enam","tujuh","delapan","sembilan"),"")</f>
        <v/>
      </c>
    </row>
    <row r="36" spans="1:24" ht="15.75">
      <c r="A36" s="102" t="s">
        <v>29</v>
      </c>
      <c r="B36" s="102"/>
      <c r="C36" s="102"/>
      <c r="D36" s="102" t="s">
        <v>51</v>
      </c>
      <c r="E36" s="102"/>
      <c r="F36" s="102"/>
      <c r="G36" s="4"/>
      <c r="H36" s="102" t="s">
        <v>25</v>
      </c>
      <c r="I36" s="102"/>
      <c r="N36" s="85"/>
      <c r="O36" s="85"/>
      <c r="P36" s="85"/>
      <c r="Q36" s="85" t="str">
        <f>IF(Q34&gt;0,IF(AND(Q34=1,P34&gt;0)," belas "," puluh "),"")</f>
        <v/>
      </c>
      <c r="R36" s="85" t="str">
        <f>IF(R34&gt;0," ratus ","")</f>
        <v/>
      </c>
      <c r="S36" s="85" t="str">
        <f>IF(SUM(S34,U34)&gt;0," ribu ","")</f>
        <v xml:space="preserve"> ribu </v>
      </c>
      <c r="T36" s="85" t="str">
        <f>IF(T34&gt;0,IF(AND(T34=1,S34&gt;0)," belas "," puluh "),"")</f>
        <v/>
      </c>
      <c r="U36" s="85" t="str">
        <f>IF(U34&gt;0," ratus ","")</f>
        <v xml:space="preserve"> ratus </v>
      </c>
      <c r="V36" s="85" t="str">
        <f>IF(SUM(V34,X34)&gt;0," juta ","")</f>
        <v xml:space="preserve"> juta </v>
      </c>
      <c r="W36" s="85" t="str">
        <f>IF(W34&gt;0,IF(AND(W34=1,V34&gt;0)," belas "," puluh "),"")</f>
        <v/>
      </c>
      <c r="X36" s="85" t="str">
        <f>IF(X34&gt;0," ratus ","")</f>
        <v/>
      </c>
    </row>
    <row r="37" spans="1:24" ht="15.75">
      <c r="A37" s="101" t="s">
        <v>24</v>
      </c>
      <c r="B37" s="101"/>
      <c r="C37" s="101"/>
      <c r="D37" s="101" t="s">
        <v>52</v>
      </c>
      <c r="E37" s="101"/>
      <c r="F37" s="101"/>
      <c r="G37" s="4"/>
      <c r="H37" s="101" t="s">
        <v>18</v>
      </c>
      <c r="I37" s="101"/>
      <c r="N37" s="85"/>
      <c r="O37" s="85"/>
      <c r="P37" s="85" t="str">
        <f>CONCATENATE(P35,P30)</f>
        <v/>
      </c>
      <c r="Q37" s="85" t="str">
        <f t="shared" ref="Q37:X37" si="10">CONCATENATE(Q35,Q36)</f>
        <v/>
      </c>
      <c r="R37" s="85" t="str">
        <f t="shared" si="10"/>
        <v/>
      </c>
      <c r="S37" s="85" t="str">
        <f t="shared" si="10"/>
        <v xml:space="preserve">lima ribu </v>
      </c>
      <c r="T37" s="85" t="str">
        <f t="shared" si="10"/>
        <v/>
      </c>
      <c r="U37" s="85" t="str">
        <f t="shared" si="10"/>
        <v xml:space="preserve">lima ratus </v>
      </c>
      <c r="V37" s="85" t="str">
        <f t="shared" si="10"/>
        <v xml:space="preserve">sembilan juta </v>
      </c>
      <c r="W37" s="85" t="str">
        <f t="shared" si="10"/>
        <v/>
      </c>
      <c r="X37" s="85" t="str">
        <f t="shared" si="10"/>
        <v/>
      </c>
    </row>
    <row r="38" spans="1:24" ht="15"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ht="15">
      <c r="N39" s="86" t="str">
        <f>PROPER(CONCATENATE(X37,W37,V37,U37,T37,S37,R37,Q37,P37,N32))</f>
        <v>Sembilan Juta Lima Ratus Lima Ribu Rupiah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</row>
  </sheetData>
  <mergeCells count="20">
    <mergeCell ref="A37:C37"/>
    <mergeCell ref="D37:F37"/>
    <mergeCell ref="H37:I37"/>
    <mergeCell ref="H31:I31"/>
    <mergeCell ref="A32:C32"/>
    <mergeCell ref="D32:F32"/>
    <mergeCell ref="H32:I32"/>
    <mergeCell ref="A36:C36"/>
    <mergeCell ref="D36:F36"/>
    <mergeCell ref="H36:I36"/>
    <mergeCell ref="A6:A7"/>
    <mergeCell ref="B6:C7"/>
    <mergeCell ref="D6:D7"/>
    <mergeCell ref="E6:E7"/>
    <mergeCell ref="F6:F7"/>
    <mergeCell ref="B2:I2"/>
    <mergeCell ref="B3:I3"/>
    <mergeCell ref="B4:I4"/>
    <mergeCell ref="B21:C22"/>
    <mergeCell ref="B24:C24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C2" sqref="C2:S118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2022-03-21T03:00:04Z</cp:lastPrinted>
  <dcterms:created xsi:type="dcterms:W3CDTF">2012-03-21T04:38:16Z</dcterms:created>
  <dcterms:modified xsi:type="dcterms:W3CDTF">2022-03-21T03:01:10Z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