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25363ECE-520A-4ABF-9F75-29F6D5011F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b 2021 (2)" sheetId="5" r:id="rId1"/>
    <sheet name="rab 2021" sheetId="4" r:id="rId2"/>
    <sheet name="Sheet1" sheetId="1" r:id="rId3"/>
    <sheet name="Sheet2" sheetId="2" r:id="rId4"/>
    <sheet name="Sheet3" sheetId="3" r:id="rId5"/>
  </sheets>
  <definedNames>
    <definedName name="_xlnm.Print_Area" localSheetId="1">'rab 2021'!#REF!</definedName>
    <definedName name="_xlnm.Print_Area" localSheetId="0">'rab 2021 (2)'!$A$2:$I$31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5" l="1"/>
  <c r="P20" i="5" s="1"/>
  <c r="Q20" i="5" s="1"/>
  <c r="R20" i="5" s="1"/>
  <c r="S20" i="5" s="1"/>
  <c r="T20" i="5" s="1"/>
  <c r="U20" i="5" s="1"/>
  <c r="V20" i="5" s="1"/>
  <c r="W20" i="5" s="1"/>
  <c r="H16" i="5"/>
  <c r="H15" i="5"/>
  <c r="A15" i="5"/>
  <c r="A16" i="5" s="1"/>
  <c r="H14" i="5"/>
  <c r="K13" i="5"/>
  <c r="H11" i="5"/>
  <c r="H10" i="5"/>
  <c r="A10" i="5"/>
  <c r="A11" i="5" s="1"/>
  <c r="N9" i="5"/>
  <c r="M9" i="5"/>
  <c r="P19" i="1"/>
  <c r="Q19" i="1" s="1"/>
  <c r="R19" i="1" s="1"/>
  <c r="S19" i="1" s="1"/>
  <c r="T19" i="1" s="1"/>
  <c r="U19" i="1" s="1"/>
  <c r="V19" i="1" s="1"/>
  <c r="W19" i="1" s="1"/>
  <c r="O19" i="1"/>
  <c r="H15" i="1"/>
  <c r="H14" i="1"/>
  <c r="A14" i="1"/>
  <c r="A15" i="1" s="1"/>
  <c r="H13" i="1"/>
  <c r="I16" i="1" s="1"/>
  <c r="K12" i="1"/>
  <c r="I11" i="1"/>
  <c r="H10" i="1"/>
  <c r="H9" i="1"/>
  <c r="A9" i="1"/>
  <c r="A10" i="1" s="1"/>
  <c r="N8" i="1"/>
  <c r="M8" i="1"/>
  <c r="H8" i="1"/>
  <c r="I12" i="5" l="1"/>
  <c r="I17" i="5"/>
  <c r="I18" i="5" s="1"/>
  <c r="I20" i="5" s="1"/>
  <c r="K21" i="5" s="1"/>
  <c r="I17" i="1"/>
  <c r="I19" i="1" s="1"/>
  <c r="I20" i="1" s="1"/>
  <c r="M20" i="5" l="1"/>
  <c r="P21" i="5" s="1"/>
  <c r="K20" i="1"/>
  <c r="M19" i="1"/>
  <c r="R21" i="5" l="1"/>
  <c r="Q21" i="5"/>
  <c r="Q22" i="5" s="1"/>
  <c r="Q23" i="5" s="1"/>
  <c r="S21" i="5"/>
  <c r="U21" i="5"/>
  <c r="W21" i="5"/>
  <c r="O21" i="5"/>
  <c r="O22" i="5" s="1"/>
  <c r="O23" i="5" s="1"/>
  <c r="T21" i="5"/>
  <c r="V21" i="5"/>
  <c r="U20" i="1"/>
  <c r="V20" i="1"/>
  <c r="W20" i="1"/>
  <c r="O20" i="1"/>
  <c r="O21" i="1" s="1"/>
  <c r="O22" i="1" s="1"/>
  <c r="P20" i="1"/>
  <c r="Q20" i="1"/>
  <c r="R20" i="1"/>
  <c r="R21" i="1" s="1"/>
  <c r="R22" i="1" s="1"/>
  <c r="T20" i="1"/>
  <c r="S20" i="1"/>
  <c r="S21" i="1" s="1"/>
  <c r="S22" i="1" s="1"/>
  <c r="P22" i="5" l="1"/>
  <c r="P23" i="5" s="1"/>
  <c r="O24" i="5" s="1"/>
  <c r="O26" i="5" s="1"/>
  <c r="Q21" i="1"/>
  <c r="Q22" i="1" s="1"/>
  <c r="Q24" i="1" s="1"/>
  <c r="U22" i="5"/>
  <c r="U23" i="5" s="1"/>
  <c r="T22" i="5"/>
  <c r="T23" i="5" s="1"/>
  <c r="T24" i="5" s="1"/>
  <c r="U21" i="1"/>
  <c r="U22" i="1" s="1"/>
  <c r="R22" i="5"/>
  <c r="R23" i="5" s="1"/>
  <c r="R25" i="5" s="1"/>
  <c r="W22" i="5"/>
  <c r="W23" i="5" s="1"/>
  <c r="W24" i="5" s="1"/>
  <c r="S22" i="5"/>
  <c r="S23" i="5" s="1"/>
  <c r="V22" i="5"/>
  <c r="V23" i="5" s="1"/>
  <c r="Q25" i="5"/>
  <c r="Q24" i="5"/>
  <c r="W21" i="1"/>
  <c r="W22" i="1" s="1"/>
  <c r="P21" i="1"/>
  <c r="P22" i="1" s="1"/>
  <c r="O23" i="1" s="1"/>
  <c r="O25" i="1" s="1"/>
  <c r="S24" i="1"/>
  <c r="S23" i="1"/>
  <c r="R24" i="1"/>
  <c r="R23" i="1"/>
  <c r="R25" i="1" s="1"/>
  <c r="V21" i="1"/>
  <c r="V22" i="1" s="1"/>
  <c r="T21" i="1"/>
  <c r="T22" i="1" s="1"/>
  <c r="P24" i="5" l="1"/>
  <c r="P25" i="5"/>
  <c r="U25" i="5"/>
  <c r="T25" i="5"/>
  <c r="Q23" i="1"/>
  <c r="Q25" i="1" s="1"/>
  <c r="S25" i="1"/>
  <c r="R24" i="5"/>
  <c r="R26" i="5" s="1"/>
  <c r="W25" i="5"/>
  <c r="W26" i="5" s="1"/>
  <c r="V24" i="5"/>
  <c r="V25" i="5"/>
  <c r="S25" i="5"/>
  <c r="U24" i="5"/>
  <c r="U26" i="5" s="1"/>
  <c r="S24" i="5"/>
  <c r="P26" i="5"/>
  <c r="Q26" i="5"/>
  <c r="T26" i="5"/>
  <c r="W24" i="1"/>
  <c r="W23" i="1"/>
  <c r="U24" i="1"/>
  <c r="V24" i="1"/>
  <c r="V23" i="1"/>
  <c r="U23" i="1"/>
  <c r="T24" i="1"/>
  <c r="T23" i="1"/>
  <c r="T25" i="1" s="1"/>
  <c r="P24" i="1"/>
  <c r="P23" i="1"/>
  <c r="V26" i="5" l="1"/>
  <c r="S26" i="5"/>
  <c r="V25" i="1"/>
  <c r="W25" i="1"/>
  <c r="P25" i="1"/>
  <c r="U25" i="1"/>
  <c r="M28" i="5" l="1"/>
  <c r="M27" i="1"/>
  <c r="B20" i="1" s="1"/>
</calcChain>
</file>

<file path=xl/sharedStrings.xml><?xml version="1.0" encoding="utf-8"?>
<sst xmlns="http://schemas.openxmlformats.org/spreadsheetml/2006/main" count="111" uniqueCount="54">
  <si>
    <t xml:space="preserve">RENCANA ANGGARAN BIAYA </t>
  </si>
  <si>
    <t xml:space="preserve">PEKERJAAN </t>
  </si>
  <si>
    <t>:  PERBAIKAN GATE VALVE POMPA No.4</t>
  </si>
  <si>
    <t>LOKASI</t>
  </si>
  <si>
    <t>:  BOOSTER PUMP SEI AGUL</t>
  </si>
  <si>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</si>
  <si>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</si>
  <si>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</si>
  <si>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</si>
  <si>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</si>
  <si>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</si>
  <si>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</si>
  <si>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</si>
  <si>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</si>
  <si>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</si>
  <si>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Material</t>
  </si>
  <si>
    <t>Flange Gate Valve KITZ Ansi 150 6" (inch), Carbon Steel WCB A216 Original</t>
  </si>
  <si>
    <t>bh</t>
  </si>
  <si>
    <t>Hitung</t>
  </si>
  <si>
    <t>Bolt &amp; Nuts 5/8 x 3"</t>
  </si>
  <si>
    <t>Bh</t>
  </si>
  <si>
    <t>Rubber Packing t = 5 mm</t>
  </si>
  <si>
    <t>mtr</t>
  </si>
  <si>
    <t>II</t>
  </si>
  <si>
    <t>Jasa / sewa</t>
  </si>
  <si>
    <t>Tukang (1 orang/kerja malam)</t>
  </si>
  <si>
    <t>Hari</t>
  </si>
  <si>
    <t>Pekerja (3 orang/kerja malam)</t>
  </si>
  <si>
    <t>Alat bantu kerja</t>
  </si>
  <si>
    <t>-</t>
  </si>
  <si>
    <t>Ls</t>
  </si>
  <si>
    <t>Jumlah biaya pelaksanaan</t>
  </si>
  <si>
    <t xml:space="preserve">Terbilang : </t>
  </si>
  <si>
    <t>Grand Total</t>
  </si>
  <si>
    <t>Dibulatkan</t>
  </si>
  <si>
    <t>Rupiah</t>
  </si>
  <si>
    <t>Medan,     April 2023</t>
  </si>
  <si>
    <t>Disahkan oleh :</t>
  </si>
  <si>
    <t>Diketahui oleh :</t>
  </si>
  <si>
    <t>Dihitung oleh,</t>
  </si>
  <si>
    <t>N u r l e l i</t>
  </si>
  <si>
    <t>Ali Ismail Siregar</t>
  </si>
  <si>
    <t>Julfan Fadhli</t>
  </si>
  <si>
    <t>Kadiv. Perencanaan Air Minum</t>
  </si>
  <si>
    <t>Kadiv. Transmisi Distribusi</t>
  </si>
  <si>
    <t>Kabid. Operasional Pompa</t>
  </si>
  <si>
    <t>Dedi Gusman</t>
  </si>
  <si>
    <t>Alat bantu kerja &amp; Penerangan</t>
  </si>
  <si>
    <t>:  PERBAIKAN FOOT VALVE POMPA No.4</t>
  </si>
  <si>
    <t>Foot Valve MIZU 8" (inch), Cast Iron</t>
  </si>
  <si>
    <t>stok gudang</t>
  </si>
  <si>
    <t>Tabel</t>
  </si>
  <si>
    <t>Dua juta tujuh puluh delapan ribu enam ratus rupiah</t>
  </si>
  <si>
    <t>Medan,      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</si>
</sst>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  <numFmt numFmtId="166" formatCode="0.0"/>
    <numFmt numFmtId="167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22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16"/>
      <name val="Calibri"/>
      <family val="2"/>
    </font>
    <font>
      <sz val="16"/>
      <color indexed="8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i/>
      <sz val="12"/>
      <name val="Calibri"/>
      <family val="2"/>
    </font>
    <font>
      <b/>
      <sz val="11"/>
      <color theme="1"/>
      <name val="Calibri"/>
      <family val="2"/>
      <scheme val="minor"/>
    </font>
    <font>
      <b/>
      <i/>
      <sz val="12"/>
      <name val="Calibri"/>
      <family val="2"/>
    </font>
    <font>
      <b/>
      <u/>
      <sz val="12"/>
      <name val="Calibri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7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202">
    <xf numFmtId="0" fontId="0" fillId="0" borderId="0" xfId="0"/>
    <xf numFmtId="164" fontId="4" fillId="0" borderId="0" xfId="1" applyNumberFormat="1" applyFont="1"/>
    <xf numFmtId="165" fontId="5" fillId="0" borderId="0" xfId="2" applyNumberFormat="1" applyFont="1"/>
    <xf numFmtId="165" fontId="4" fillId="0" borderId="0" xfId="2" applyNumberFormat="1" applyFont="1"/>
    <xf numFmtId="164" fontId="4" fillId="0" borderId="0" xfId="1" applyNumberFormat="1" applyFont="1" applyAlignment="1">
      <alignment horizontal="center"/>
    </xf>
    <xf numFmtId="164" fontId="5" fillId="0" borderId="0" xfId="1" applyNumberFormat="1" applyFont="1"/>
    <xf numFmtId="0" fontId="6" fillId="0" borderId="0" xfId="0" applyFont="1"/>
    <xf numFmtId="164" fontId="7" fillId="0" borderId="0" xfId="1" applyNumberFormat="1" applyFont="1"/>
    <xf numFmtId="165" fontId="7" fillId="0" borderId="0" xfId="2" applyNumberFormat="1" applyFont="1"/>
    <xf numFmtId="164" fontId="7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10" fillId="0" borderId="9" xfId="0" applyFont="1" applyBorder="1"/>
    <xf numFmtId="164" fontId="11" fillId="0" borderId="7" xfId="1" applyNumberFormat="1" applyFont="1" applyBorder="1" applyAlignment="1">
      <alignment horizontal="center"/>
    </xf>
    <xf numFmtId="0" fontId="11" fillId="0" borderId="7" xfId="0" applyFont="1" applyBorder="1"/>
    <xf numFmtId="164" fontId="8" fillId="0" borderId="7" xfId="0" applyNumberFormat="1" applyFont="1" applyBorder="1"/>
    <xf numFmtId="164" fontId="11" fillId="0" borderId="7" xfId="0" applyNumberFormat="1" applyFont="1" applyBorder="1"/>
    <xf numFmtId="164" fontId="5" fillId="0" borderId="0" xfId="1" applyNumberFormat="1" applyFont="1" applyAlignment="1">
      <alignment horizontal="center"/>
    </xf>
    <xf numFmtId="0" fontId="11" fillId="0" borderId="7" xfId="0" applyFont="1" applyBorder="1" applyAlignment="1">
      <alignment horizontal="center" vertical="top"/>
    </xf>
    <xf numFmtId="166" fontId="11" fillId="0" borderId="7" xfId="1" applyNumberFormat="1" applyFont="1" applyBorder="1" applyAlignment="1">
      <alignment horizontal="center" vertical="top"/>
    </xf>
    <xf numFmtId="43" fontId="11" fillId="0" borderId="7" xfId="1" applyFont="1" applyBorder="1" applyAlignment="1">
      <alignment horizontal="center" vertical="top"/>
    </xf>
    <xf numFmtId="164" fontId="11" fillId="0" borderId="7" xfId="0" applyNumberFormat="1" applyFont="1" applyBorder="1" applyAlignment="1">
      <alignment vertical="top"/>
    </xf>
    <xf numFmtId="164" fontId="5" fillId="0" borderId="0" xfId="1" applyNumberFormat="1" applyFont="1" applyAlignment="1">
      <alignment vertical="top"/>
    </xf>
    <xf numFmtId="165" fontId="5" fillId="0" borderId="0" xfId="2" applyNumberFormat="1" applyFont="1" applyAlignment="1">
      <alignment vertical="top"/>
    </xf>
    <xf numFmtId="164" fontId="5" fillId="0" borderId="0" xfId="1" applyNumberFormat="1" applyFont="1" applyAlignment="1">
      <alignment horizontal="center" vertical="top"/>
    </xf>
    <xf numFmtId="0" fontId="12" fillId="0" borderId="8" xfId="0" applyFont="1" applyBorder="1"/>
    <xf numFmtId="0" fontId="12" fillId="0" borderId="9" xfId="0" applyFont="1" applyBorder="1"/>
    <xf numFmtId="0" fontId="11" fillId="0" borderId="7" xfId="0" applyFont="1" applyBorder="1" applyAlignment="1">
      <alignment horizontal="center"/>
    </xf>
    <xf numFmtId="164" fontId="11" fillId="0" borderId="7" xfId="1" applyNumberFormat="1" applyFont="1" applyBorder="1" applyAlignment="1"/>
    <xf numFmtId="164" fontId="11" fillId="0" borderId="9" xfId="1" applyNumberFormat="1" applyFont="1" applyBorder="1" applyAlignment="1"/>
    <xf numFmtId="164" fontId="8" fillId="0" borderId="7" xfId="1" applyNumberFormat="1" applyFont="1" applyBorder="1"/>
    <xf numFmtId="43" fontId="11" fillId="0" borderId="7" xfId="1" applyFont="1" applyBorder="1" applyAlignment="1">
      <alignment horizontal="left" vertical="top"/>
    </xf>
    <xf numFmtId="164" fontId="11" fillId="0" borderId="7" xfId="0" applyNumberFormat="1" applyFont="1" applyBorder="1" applyAlignment="1">
      <alignment horizontal="left" vertical="top"/>
    </xf>
    <xf numFmtId="164" fontId="5" fillId="0" borderId="0" xfId="1" applyNumberFormat="1" applyFont="1" applyAlignment="1">
      <alignment horizontal="left" vertical="top"/>
    </xf>
    <xf numFmtId="165" fontId="5" fillId="0" borderId="0" xfId="2" applyNumberFormat="1" applyFont="1" applyAlignment="1">
      <alignment horizontal="left" vertical="top"/>
    </xf>
    <xf numFmtId="0" fontId="11" fillId="0" borderId="4" xfId="0" applyFont="1" applyBorder="1"/>
    <xf numFmtId="0" fontId="12" fillId="0" borderId="5" xfId="0" applyFont="1" applyBorder="1"/>
    <xf numFmtId="164" fontId="11" fillId="0" borderId="7" xfId="1" applyNumberFormat="1" applyFont="1" applyBorder="1"/>
    <xf numFmtId="164" fontId="11" fillId="0" borderId="4" xfId="1" applyNumberFormat="1" applyFont="1" applyBorder="1"/>
    <xf numFmtId="164" fontId="8" fillId="0" borderId="4" xfId="1" applyNumberFormat="1" applyFont="1" applyBorder="1"/>
    <xf numFmtId="0" fontId="9" fillId="0" borderId="2" xfId="0" applyFont="1" applyBorder="1"/>
    <xf numFmtId="0" fontId="10" fillId="0" borderId="3" xfId="0" applyFont="1" applyBorder="1"/>
    <xf numFmtId="164" fontId="11" fillId="0" borderId="1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1" applyNumberFormat="1" applyFont="1" applyBorder="1"/>
    <xf numFmtId="0" fontId="11" fillId="0" borderId="7" xfId="0" applyFont="1" applyBorder="1" applyAlignment="1">
      <alignment horizontal="right"/>
    </xf>
    <xf numFmtId="0" fontId="11" fillId="0" borderId="8" xfId="0" applyFont="1" applyBorder="1"/>
    <xf numFmtId="0" fontId="11" fillId="0" borderId="9" xfId="0" applyFont="1" applyBorder="1"/>
    <xf numFmtId="166" fontId="11" fillId="0" borderId="7" xfId="1" applyNumberFormat="1" applyFont="1" applyBorder="1" applyAlignment="1">
      <alignment horizontal="center"/>
    </xf>
    <xf numFmtId="43" fontId="11" fillId="0" borderId="7" xfId="1" applyFont="1" applyBorder="1" applyAlignment="1">
      <alignment horizontal="right"/>
    </xf>
    <xf numFmtId="166" fontId="11" fillId="0" borderId="7" xfId="1" quotePrefix="1" applyNumberFormat="1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5" xfId="0" applyFont="1" applyBorder="1"/>
    <xf numFmtId="43" fontId="11" fillId="0" borderId="7" xfId="1" applyFont="1" applyBorder="1" applyAlignment="1">
      <alignment horizontal="center"/>
    </xf>
    <xf numFmtId="164" fontId="8" fillId="0" borderId="4" xfId="0" applyNumberFormat="1" applyFont="1" applyBorder="1"/>
    <xf numFmtId="0" fontId="11" fillId="0" borderId="2" xfId="0" applyFont="1" applyBorder="1" applyAlignment="1">
      <alignment horizontal="right"/>
    </xf>
    <xf numFmtId="0" fontId="11" fillId="0" borderId="10" xfId="0" applyFont="1" applyBorder="1"/>
    <xf numFmtId="43" fontId="11" fillId="0" borderId="10" xfId="1" applyFont="1" applyBorder="1" applyAlignment="1">
      <alignment horizontal="center"/>
    </xf>
    <xf numFmtId="164" fontId="11" fillId="0" borderId="10" xfId="1" applyNumberFormat="1" applyFont="1" applyBorder="1" applyAlignment="1">
      <alignment horizontal="left"/>
    </xf>
    <xf numFmtId="164" fontId="11" fillId="0" borderId="10" xfId="1" applyNumberFormat="1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0" fontId="11" fillId="0" borderId="11" xfId="0" applyFont="1" applyBorder="1"/>
    <xf numFmtId="164" fontId="11" fillId="0" borderId="11" xfId="1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64" fontId="11" fillId="0" borderId="11" xfId="1" applyNumberFormat="1" applyFont="1" applyBorder="1" applyAlignment="1">
      <alignment horizontal="right"/>
    </xf>
    <xf numFmtId="164" fontId="5" fillId="0" borderId="4" xfId="0" applyNumberFormat="1" applyFont="1" applyBorder="1"/>
    <xf numFmtId="164" fontId="13" fillId="0" borderId="2" xfId="1" applyNumberFormat="1" applyFont="1" applyBorder="1" applyAlignment="1">
      <alignment vertical="center"/>
    </xf>
    <xf numFmtId="164" fontId="13" fillId="0" borderId="10" xfId="1" applyNumberFormat="1" applyFont="1" applyBorder="1" applyAlignment="1">
      <alignment vertical="center"/>
    </xf>
    <xf numFmtId="164" fontId="13" fillId="0" borderId="10" xfId="1" applyNumberFormat="1" applyFont="1" applyBorder="1" applyAlignment="1">
      <alignment horizontal="center" vertical="center"/>
    </xf>
    <xf numFmtId="164" fontId="13" fillId="0" borderId="3" xfId="1" applyNumberFormat="1" applyFont="1" applyBorder="1" applyAlignment="1">
      <alignment vertical="center"/>
    </xf>
    <xf numFmtId="0" fontId="8" fillId="0" borderId="1" xfId="0" applyFont="1" applyBorder="1"/>
    <xf numFmtId="164" fontId="8" fillId="0" borderId="1" xfId="0" applyNumberFormat="1" applyFont="1" applyBorder="1"/>
    <xf numFmtId="165" fontId="14" fillId="2" borderId="0" xfId="3" applyFont="1" applyFill="1"/>
    <xf numFmtId="0" fontId="1" fillId="2" borderId="0" xfId="4" applyFill="1"/>
    <xf numFmtId="164" fontId="13" fillId="0" borderId="5" xfId="1" applyNumberFormat="1" applyFont="1" applyBorder="1" applyAlignment="1">
      <alignment vertical="center"/>
    </xf>
    <xf numFmtId="164" fontId="15" fillId="0" borderId="11" xfId="1" applyNumberFormat="1" applyFont="1" applyBorder="1" applyAlignment="1">
      <alignment horizontal="left" vertical="center"/>
    </xf>
    <xf numFmtId="164" fontId="15" fillId="0" borderId="11" xfId="1" applyNumberFormat="1" applyFont="1" applyBorder="1" applyAlignment="1">
      <alignment horizontal="center" vertical="center"/>
    </xf>
    <xf numFmtId="164" fontId="13" fillId="0" borderId="11" xfId="1" applyNumberFormat="1" applyFont="1" applyBorder="1" applyAlignment="1">
      <alignment horizontal="center" vertical="center"/>
    </xf>
    <xf numFmtId="164" fontId="13" fillId="0" borderId="11" xfId="1" applyNumberFormat="1" applyFont="1" applyBorder="1" applyAlignment="1">
      <alignment vertical="center"/>
    </xf>
    <xf numFmtId="164" fontId="13" fillId="0" borderId="6" xfId="1" applyNumberFormat="1" applyFont="1" applyBorder="1" applyAlignment="1">
      <alignment vertical="center"/>
    </xf>
    <xf numFmtId="0" fontId="8" fillId="0" borderId="4" xfId="0" applyFont="1" applyBorder="1"/>
    <xf numFmtId="0" fontId="14" fillId="2" borderId="0" xfId="4" applyFont="1" applyFill="1"/>
    <xf numFmtId="165" fontId="1" fillId="2" borderId="0" xfId="4" applyNumberFormat="1" applyFill="1"/>
    <xf numFmtId="0" fontId="11" fillId="0" borderId="0" xfId="0" applyFont="1"/>
    <xf numFmtId="0" fontId="11" fillId="0" borderId="0" xfId="0" applyFont="1" applyAlignment="1">
      <alignment horizontal="center"/>
    </xf>
    <xf numFmtId="164" fontId="8" fillId="0" borderId="0" xfId="0" applyNumberFormat="1" applyFont="1"/>
    <xf numFmtId="164" fontId="4" fillId="0" borderId="0" xfId="6" applyNumberFormat="1" applyFont="1"/>
    <xf numFmtId="0" fontId="6" fillId="0" borderId="0" xfId="5" applyFont="1"/>
    <xf numFmtId="0" fontId="8" fillId="0" borderId="0" xfId="5" applyFont="1" applyAlignment="1">
      <alignment horizontal="center"/>
    </xf>
    <xf numFmtId="165" fontId="5" fillId="0" borderId="0" xfId="7" applyFont="1"/>
    <xf numFmtId="165" fontId="4" fillId="0" borderId="0" xfId="7" applyFont="1"/>
    <xf numFmtId="0" fontId="8" fillId="0" borderId="1" xfId="5" applyFont="1" applyBorder="1" applyAlignment="1">
      <alignment horizontal="center"/>
    </xf>
    <xf numFmtId="0" fontId="8" fillId="0" borderId="4" xfId="5" applyFont="1" applyBorder="1" applyAlignment="1">
      <alignment horizontal="center"/>
    </xf>
    <xf numFmtId="164" fontId="8" fillId="0" borderId="1" xfId="5" applyNumberFormat="1" applyFont="1" applyBorder="1"/>
    <xf numFmtId="0" fontId="11" fillId="0" borderId="7" xfId="5" applyFont="1" applyBorder="1" applyAlignment="1">
      <alignment horizontal="center"/>
    </xf>
    <xf numFmtId="0" fontId="11" fillId="0" borderId="8" xfId="5" applyFont="1" applyBorder="1"/>
    <xf numFmtId="0" fontId="11" fillId="0" borderId="9" xfId="5" applyFont="1" applyBorder="1"/>
    <xf numFmtId="0" fontId="11" fillId="0" borderId="4" xfId="5" applyFont="1" applyBorder="1"/>
    <xf numFmtId="0" fontId="8" fillId="0" borderId="7" xfId="5" applyFont="1" applyBorder="1" applyAlignment="1">
      <alignment horizontal="center"/>
    </xf>
    <xf numFmtId="0" fontId="11" fillId="0" borderId="1" xfId="5" applyFont="1" applyBorder="1" applyAlignment="1">
      <alignment horizontal="center"/>
    </xf>
    <xf numFmtId="0" fontId="11" fillId="0" borderId="7" xfId="5" applyFont="1" applyBorder="1" applyAlignment="1">
      <alignment horizontal="right"/>
    </xf>
    <xf numFmtId="164" fontId="11" fillId="0" borderId="7" xfId="5" applyNumberFormat="1" applyFont="1" applyBorder="1"/>
    <xf numFmtId="0" fontId="11" fillId="0" borderId="5" xfId="5" applyFont="1" applyBorder="1"/>
    <xf numFmtId="164" fontId="8" fillId="0" borderId="4" xfId="5" applyNumberFormat="1" applyFont="1" applyBorder="1"/>
    <xf numFmtId="0" fontId="11" fillId="0" borderId="2" xfId="5" applyFont="1" applyBorder="1" applyAlignment="1">
      <alignment horizontal="right"/>
    </xf>
    <xf numFmtId="0" fontId="11" fillId="0" borderId="10" xfId="5" applyFont="1" applyBorder="1"/>
    <xf numFmtId="164" fontId="8" fillId="0" borderId="7" xfId="5" applyNumberFormat="1" applyFont="1" applyBorder="1"/>
    <xf numFmtId="0" fontId="11" fillId="0" borderId="0" xfId="5" applyFont="1" applyAlignment="1">
      <alignment horizontal="center"/>
    </xf>
    <xf numFmtId="0" fontId="11" fillId="0" borderId="11" xfId="5" applyFont="1" applyBorder="1"/>
    <xf numFmtId="0" fontId="11" fillId="0" borderId="11" xfId="5" applyFont="1" applyBorder="1" applyAlignment="1">
      <alignment horizontal="center"/>
    </xf>
    <xf numFmtId="164" fontId="5" fillId="0" borderId="4" xfId="5" applyNumberFormat="1" applyFont="1" applyBorder="1"/>
    <xf numFmtId="0" fontId="8" fillId="0" borderId="1" xfId="5" applyFont="1" applyBorder="1"/>
    <xf numFmtId="0" fontId="8" fillId="0" borderId="4" xfId="5" applyFont="1" applyBorder="1"/>
    <xf numFmtId="0" fontId="11" fillId="0" borderId="0" xfId="5" applyFont="1"/>
    <xf numFmtId="164" fontId="8" fillId="0" borderId="0" xfId="5" applyNumberFormat="1" applyFont="1"/>
    <xf numFmtId="164" fontId="5" fillId="0" borderId="0" xfId="6" applyNumberFormat="1" applyFont="1"/>
    <xf numFmtId="164" fontId="4" fillId="0" borderId="0" xfId="6" applyNumberFormat="1" applyFont="1" applyAlignment="1">
      <alignment horizontal="center"/>
    </xf>
    <xf numFmtId="0" fontId="11" fillId="0" borderId="7" xfId="5" applyFont="1" applyBorder="1" applyAlignment="1">
      <alignment horizontal="center" vertical="top"/>
    </xf>
    <xf numFmtId="164" fontId="11" fillId="0" borderId="7" xfId="5" applyNumberFormat="1" applyFont="1" applyBorder="1" applyAlignment="1">
      <alignment vertical="top"/>
    </xf>
    <xf numFmtId="165" fontId="5" fillId="0" borderId="0" xfId="7" applyFont="1" applyAlignment="1">
      <alignment vertical="top"/>
    </xf>
    <xf numFmtId="0" fontId="11" fillId="0" borderId="7" xfId="5" applyFont="1" applyBorder="1"/>
    <xf numFmtId="165" fontId="7" fillId="0" borderId="0" xfId="7" applyFont="1"/>
    <xf numFmtId="164" fontId="11" fillId="0" borderId="7" xfId="5" applyNumberFormat="1" applyFont="1" applyBorder="1" applyAlignment="1">
      <alignment horizontal="left" vertical="top"/>
    </xf>
    <xf numFmtId="165" fontId="5" fillId="0" borderId="0" xfId="7" applyFont="1" applyAlignment="1">
      <alignment horizontal="left" vertical="top"/>
    </xf>
    <xf numFmtId="0" fontId="9" fillId="0" borderId="8" xfId="5" applyFont="1" applyBorder="1"/>
    <xf numFmtId="0" fontId="10" fillId="0" borderId="9" xfId="5" applyFont="1" applyBorder="1"/>
    <xf numFmtId="0" fontId="12" fillId="0" borderId="5" xfId="5" applyFont="1" applyBorder="1"/>
    <xf numFmtId="0" fontId="12" fillId="0" borderId="9" xfId="5" applyFont="1" applyBorder="1"/>
    <xf numFmtId="0" fontId="9" fillId="0" borderId="2" xfId="5" applyFont="1" applyBorder="1"/>
    <xf numFmtId="0" fontId="10" fillId="0" borderId="3" xfId="5" applyFont="1" applyBorder="1"/>
    <xf numFmtId="0" fontId="11" fillId="0" borderId="7" xfId="5" quotePrefix="1" applyFont="1" applyBorder="1" applyAlignment="1">
      <alignment horizontal="center"/>
    </xf>
    <xf numFmtId="0" fontId="12" fillId="0" borderId="8" xfId="5" applyFont="1" applyBorder="1"/>
    <xf numFmtId="164" fontId="4" fillId="0" borderId="0" xfId="8" applyNumberFormat="1" applyFont="1"/>
    <xf numFmtId="164" fontId="11" fillId="0" borderId="1" xfId="8" applyNumberFormat="1" applyFont="1" applyBorder="1" applyAlignment="1">
      <alignment horizontal="center"/>
    </xf>
    <xf numFmtId="166" fontId="11" fillId="0" borderId="7" xfId="8" applyNumberFormat="1" applyFont="1" applyBorder="1" applyAlignment="1">
      <alignment horizontal="center"/>
    </xf>
    <xf numFmtId="43" fontId="11" fillId="0" borderId="7" xfId="8" applyNumberFormat="1" applyFont="1" applyBorder="1" applyAlignment="1">
      <alignment horizontal="center"/>
    </xf>
    <xf numFmtId="164" fontId="7" fillId="0" borderId="0" xfId="8" applyNumberFormat="1" applyFont="1"/>
    <xf numFmtId="164" fontId="11" fillId="0" borderId="7" xfId="8" applyNumberFormat="1" applyFont="1" applyBorder="1"/>
    <xf numFmtId="164" fontId="8" fillId="0" borderId="7" xfId="8" applyNumberFormat="1" applyFont="1" applyBorder="1"/>
    <xf numFmtId="164" fontId="11" fillId="0" borderId="7" xfId="8" applyNumberFormat="1" applyFont="1" applyBorder="1" applyAlignment="1">
      <alignment horizontal="center"/>
    </xf>
    <xf numFmtId="164" fontId="11" fillId="0" borderId="4" xfId="8" applyNumberFormat="1" applyFont="1" applyBorder="1"/>
    <xf numFmtId="164" fontId="8" fillId="0" borderId="4" xfId="8" applyNumberFormat="1" applyFont="1" applyBorder="1"/>
    <xf numFmtId="164" fontId="11" fillId="0" borderId="1" xfId="8" applyNumberFormat="1" applyFont="1" applyBorder="1"/>
    <xf numFmtId="43" fontId="11" fillId="0" borderId="7" xfId="8" applyNumberFormat="1" applyFont="1" applyBorder="1" applyAlignment="1">
      <alignment horizontal="right"/>
    </xf>
    <xf numFmtId="43" fontId="11" fillId="0" borderId="10" xfId="8" applyNumberFormat="1" applyFont="1" applyBorder="1" applyAlignment="1">
      <alignment horizontal="center"/>
    </xf>
    <xf numFmtId="164" fontId="11" fillId="0" borderId="10" xfId="8" applyNumberFormat="1" applyFont="1" applyBorder="1" applyAlignment="1">
      <alignment horizontal="left"/>
    </xf>
    <xf numFmtId="164" fontId="11" fillId="0" borderId="10" xfId="8" applyNumberFormat="1" applyFont="1" applyBorder="1" applyAlignment="1">
      <alignment horizontal="right"/>
    </xf>
    <xf numFmtId="43" fontId="8" fillId="0" borderId="1" xfId="8" applyNumberFormat="1" applyFont="1" applyBorder="1" applyAlignment="1">
      <alignment horizontal="right"/>
    </xf>
    <xf numFmtId="164" fontId="11" fillId="0" borderId="11" xfId="8" applyNumberFormat="1" applyFont="1" applyBorder="1" applyAlignment="1">
      <alignment horizontal="center"/>
    </xf>
    <xf numFmtId="164" fontId="11" fillId="0" borderId="11" xfId="8" applyNumberFormat="1" applyFont="1" applyBorder="1" applyAlignment="1">
      <alignment horizontal="right"/>
    </xf>
    <xf numFmtId="164" fontId="13" fillId="0" borderId="2" xfId="8" applyNumberFormat="1" applyFont="1" applyBorder="1" applyAlignment="1">
      <alignment vertical="center"/>
    </xf>
    <xf numFmtId="164" fontId="13" fillId="0" borderId="10" xfId="8" applyNumberFormat="1" applyFont="1" applyBorder="1" applyAlignment="1">
      <alignment vertical="center"/>
    </xf>
    <xf numFmtId="164" fontId="13" fillId="0" borderId="10" xfId="8" applyNumberFormat="1" applyFont="1" applyBorder="1" applyAlignment="1">
      <alignment horizontal="center" vertical="center"/>
    </xf>
    <xf numFmtId="164" fontId="13" fillId="0" borderId="3" xfId="8" applyNumberFormat="1" applyFont="1" applyBorder="1" applyAlignment="1">
      <alignment vertical="center"/>
    </xf>
    <xf numFmtId="164" fontId="13" fillId="0" borderId="5" xfId="8" applyNumberFormat="1" applyFont="1" applyBorder="1" applyAlignment="1">
      <alignment vertical="center"/>
    </xf>
    <xf numFmtId="164" fontId="15" fillId="0" borderId="11" xfId="8" applyNumberFormat="1" applyFont="1" applyBorder="1" applyAlignment="1">
      <alignment horizontal="center" vertical="center"/>
    </xf>
    <xf numFmtId="164" fontId="13" fillId="0" borderId="11" xfId="8" applyNumberFormat="1" applyFont="1" applyBorder="1" applyAlignment="1">
      <alignment horizontal="center" vertical="center"/>
    </xf>
    <xf numFmtId="164" fontId="13" fillId="0" borderId="11" xfId="8" applyNumberFormat="1" applyFont="1" applyBorder="1" applyAlignment="1">
      <alignment vertical="center"/>
    </xf>
    <xf numFmtId="164" fontId="13" fillId="0" borderId="6" xfId="8" applyNumberFormat="1" applyFont="1" applyBorder="1" applyAlignment="1">
      <alignment vertical="center"/>
    </xf>
    <xf numFmtId="164" fontId="5" fillId="0" borderId="0" xfId="8" applyNumberFormat="1" applyFont="1"/>
    <xf numFmtId="164" fontId="5" fillId="0" borderId="0" xfId="8" applyNumberFormat="1" applyFont="1" applyAlignment="1">
      <alignment horizontal="center"/>
    </xf>
    <xf numFmtId="164" fontId="4" fillId="0" borderId="0" xfId="8" applyNumberFormat="1" applyFont="1" applyAlignment="1">
      <alignment horizontal="center"/>
    </xf>
    <xf numFmtId="166" fontId="11" fillId="0" borderId="7" xfId="8" applyNumberFormat="1" applyFont="1" applyBorder="1" applyAlignment="1">
      <alignment horizontal="center" vertical="top"/>
    </xf>
    <xf numFmtId="43" fontId="11" fillId="0" borderId="7" xfId="8" applyNumberFormat="1" applyFont="1" applyBorder="1" applyAlignment="1">
      <alignment horizontal="center" vertical="top"/>
    </xf>
    <xf numFmtId="164" fontId="5" fillId="0" borderId="0" xfId="8" applyNumberFormat="1" applyFont="1" applyAlignment="1">
      <alignment vertical="top"/>
    </xf>
    <xf numFmtId="164" fontId="7" fillId="0" borderId="0" xfId="8" applyNumberFormat="1" applyFont="1" applyAlignment="1">
      <alignment horizontal="center"/>
    </xf>
    <xf numFmtId="43" fontId="11" fillId="0" borderId="7" xfId="8" applyNumberFormat="1" applyFont="1" applyBorder="1" applyAlignment="1">
      <alignment horizontal="left" vertical="top"/>
    </xf>
    <xf numFmtId="164" fontId="5" fillId="0" borderId="0" xfId="8" applyNumberFormat="1" applyFont="1" applyAlignment="1">
      <alignment horizontal="left" vertical="top"/>
    </xf>
    <xf numFmtId="164" fontId="15" fillId="0" borderId="11" xfId="8" applyNumberFormat="1" applyFont="1" applyBorder="1" applyAlignment="1">
      <alignment horizontal="left" vertical="center"/>
    </xf>
    <xf numFmtId="164" fontId="5" fillId="0" borderId="0" xfId="8" applyNumberFormat="1" applyFont="1" applyAlignment="1">
      <alignment horizontal="center" vertical="top"/>
    </xf>
    <xf numFmtId="164" fontId="11" fillId="0" borderId="7" xfId="8" applyNumberFormat="1" applyFont="1" applyBorder="1" applyAlignment="1"/>
    <xf numFmtId="164" fontId="11" fillId="0" borderId="9" xfId="8" applyNumberFormat="1" applyFont="1" applyBorder="1" applyAlignment="1"/>
    <xf numFmtId="166" fontId="11" fillId="0" borderId="7" xfId="8" quotePrefix="1" applyNumberFormat="1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0" fontId="12" fillId="0" borderId="8" xfId="5" applyFont="1" applyBorder="1" applyAlignment="1">
      <alignment horizontal="left" vertical="top" wrapText="1"/>
    </xf>
    <xf numFmtId="0" fontId="12" fillId="0" borderId="9" xfId="5" applyFont="1" applyBorder="1" applyAlignment="1">
      <alignment horizontal="left" vertical="top" wrapText="1"/>
    </xf>
    <xf numFmtId="0" fontId="2" fillId="0" borderId="0" xfId="5" applyFont="1" applyAlignment="1">
      <alignment horizontal="center"/>
    </xf>
    <xf numFmtId="0" fontId="6" fillId="0" borderId="0" xfId="5" applyFont="1" applyAlignment="1">
      <alignment horizontal="left" vertical="center" wrapText="1"/>
    </xf>
    <xf numFmtId="0" fontId="6" fillId="0" borderId="0" xfId="5" applyFont="1" applyAlignment="1">
      <alignment horizontal="left"/>
    </xf>
    <xf numFmtId="0" fontId="8" fillId="0" borderId="1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9">
    <cellStyle name="Comma" xfId="1" builtinId="3"/>
    <cellStyle name="Comma [0]" xfId="2" builtinId="6"/>
    <cellStyle name="Comma [0] 2" xfId="3" xr:uid="{00000000-0005-0000-0000-000002000000}"/>
    <cellStyle name="Comma [0] 3" xfId="7" xr:uid="{00000000-0005-0000-0000-000003000000}"/>
    <cellStyle name="Comma 2" xfId="6" xr:uid="{00000000-0005-0000-0000-000004000000}"/>
    <cellStyle name="Comma 3" xfId="8" xr:uid="{00000000-0005-0000-0000-000005000000}"/>
    <cellStyle name="Normal" xfId="0" builtinId="0"/>
    <cellStyle name="Normal 2" xfId="4" xr:uid="{00000000-0005-0000-0000-000007000000}"/>
    <cellStyle name="Normal 3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4882</xdr:row>
      <xdr:rowOff>9525</xdr:rowOff>
    </xdr:from>
    <xdr:to>
      <xdr:col>1</xdr:col>
      <xdr:colOff>603595</xdr:colOff>
      <xdr:row>4882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98345965"/>
          <a:ext cx="85886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4971</xdr:row>
      <xdr:rowOff>161925</xdr:rowOff>
    </xdr:from>
    <xdr:to>
      <xdr:col>1</xdr:col>
      <xdr:colOff>551398</xdr:colOff>
      <xdr:row>4971</xdr:row>
      <xdr:rowOff>191182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216131045"/>
          <a:ext cx="835243" cy="2925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5026</xdr:row>
      <xdr:rowOff>0</xdr:rowOff>
    </xdr:from>
    <xdr:to>
      <xdr:col>1</xdr:col>
      <xdr:colOff>643854</xdr:colOff>
      <xdr:row>5026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226865720"/>
          <a:ext cx="87054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4828</xdr:row>
      <xdr:rowOff>9525</xdr:rowOff>
    </xdr:from>
    <xdr:to>
      <xdr:col>1</xdr:col>
      <xdr:colOff>603595</xdr:colOff>
      <xdr:row>4828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87647485"/>
          <a:ext cx="85886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4788</xdr:row>
      <xdr:rowOff>9525</xdr:rowOff>
    </xdr:from>
    <xdr:to>
      <xdr:col>1</xdr:col>
      <xdr:colOff>603595</xdr:colOff>
      <xdr:row>4788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79722685"/>
          <a:ext cx="85886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5067</xdr:row>
      <xdr:rowOff>0</xdr:rowOff>
    </xdr:from>
    <xdr:to>
      <xdr:col>1</xdr:col>
      <xdr:colOff>484723</xdr:colOff>
      <xdr:row>5067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234988640"/>
          <a:ext cx="76856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6</xdr:col>
      <xdr:colOff>872067</xdr:colOff>
      <xdr:row>23</xdr:row>
      <xdr:rowOff>9621</xdr:rowOff>
    </xdr:from>
    <xdr:to>
      <xdr:col>9</xdr:col>
      <xdr:colOff>118534</xdr:colOff>
      <xdr:row>30</xdr:row>
      <xdr:rowOff>70168</xdr:rowOff>
    </xdr:to>
    <xdr:pic>
      <xdr:nvPicPr>
        <xdr:cNvPr id="8" name="Picture 7" descr="JFS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94400" y="4937221"/>
          <a:ext cx="2751667" cy="1423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290329</xdr:colOff>
      <xdr:row>0</xdr:row>
      <xdr:rowOff>14366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98345965"/>
          <a:ext cx="85886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238132</xdr:colOff>
      <xdr:row>0</xdr:row>
      <xdr:rowOff>29257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216131045"/>
          <a:ext cx="835243" cy="2925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330588</xdr:colOff>
      <xdr:row>0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226865720"/>
          <a:ext cx="87054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290329</xdr:colOff>
      <xdr:row>0</xdr:row>
      <xdr:rowOff>15016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87647485"/>
          <a:ext cx="85886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290329</xdr:colOff>
      <xdr:row>0</xdr:row>
      <xdr:rowOff>15015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79722685"/>
          <a:ext cx="85886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171457</xdr:colOff>
      <xdr:row>0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234988640"/>
          <a:ext cx="76856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29"/>
  <sheetViews>
    <sheetView tabSelected="1" topLeftCell="A16" zoomScale="90" zoomScaleNormal="90" workbookViewId="0">
      <selection sqref="A1:I31"/>
    </sheetView>
  </sheetViews>
  <sheetFormatPr defaultColWidth="9.08984375" defaultRowHeight="15.5" x14ac:dyDescent="0.35"/>
  <cols>
    <col min="1" max="1" width="4.54296875" style="135" customWidth="1"/>
    <col min="2" max="2" width="20" style="135" customWidth="1"/>
    <col min="3" max="3" width="19.54296875" style="135" customWidth="1"/>
    <col min="4" max="4" width="10.08984375" style="164" customWidth="1"/>
    <col min="5" max="5" width="9.453125" style="135" customWidth="1"/>
    <col min="6" max="6" width="11" style="135" customWidth="1"/>
    <col min="7" max="7" width="17.90625" style="135" customWidth="1"/>
    <col min="8" max="8" width="16.6328125" style="135" customWidth="1"/>
    <col min="9" max="9" width="16.54296875" style="135" customWidth="1"/>
    <col min="10" max="10" width="12.90625" style="135" customWidth="1"/>
    <col min="11" max="11" width="22.36328125" style="135" customWidth="1"/>
    <col min="12" max="12" width="11.6328125" style="135" bestFit="1" customWidth="1"/>
    <col min="13" max="13" width="8.90625" style="92" customWidth="1"/>
    <col min="14" max="14" width="19.54296875" style="135" customWidth="1"/>
    <col min="15" max="15" width="9" style="93" customWidth="1"/>
    <col min="16" max="16" width="12" style="135" customWidth="1"/>
    <col min="17" max="17" width="11.90625" style="135" customWidth="1"/>
    <col min="18" max="19" width="10" style="164" customWidth="1"/>
    <col min="20" max="20" width="9.36328125" style="135" customWidth="1"/>
    <col min="21" max="21" width="11.54296875" style="135" customWidth="1"/>
    <col min="22" max="22" width="9.36328125" style="135" customWidth="1"/>
    <col min="23" max="23" width="9.08984375" style="162" customWidth="1"/>
    <col min="24" max="25" width="9.08984375" style="162"/>
    <col min="26" max="26" width="9.36328125" style="162" bestFit="1" customWidth="1"/>
    <col min="27" max="36" width="9.08984375" style="135"/>
    <col min="37" max="37" width="12" style="135" bestFit="1" customWidth="1"/>
    <col min="38" max="16384" width="9.08984375" style="135"/>
  </cols>
  <sheetData>
    <row r="2" spans="1:26" ht="28.5" x14ac:dyDescent="0.65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3" spans="1:26" s="139" customFormat="1" ht="24.75" customHeight="1" x14ac:dyDescent="0.5">
      <c r="A3" s="90" t="s">
        <v>1</v>
      </c>
      <c r="C3" s="181" t="s">
        <v>48</v>
      </c>
      <c r="D3" s="181"/>
      <c r="E3" s="181"/>
      <c r="F3" s="181"/>
      <c r="G3" s="181"/>
      <c r="H3" s="181"/>
      <c r="I3" s="181"/>
      <c r="M3" s="92"/>
      <c r="O3" s="124"/>
      <c r="R3" s="168"/>
      <c r="S3" s="168"/>
      <c r="W3" s="162"/>
      <c r="X3" s="162"/>
      <c r="Y3" s="162"/>
      <c r="Z3" s="162"/>
    </row>
    <row r="4" spans="1:26" s="139" customFormat="1" ht="21" x14ac:dyDescent="0.5">
      <c r="A4" s="90" t="s">
        <v>3</v>
      </c>
      <c r="C4" s="182" t="s">
        <v>4</v>
      </c>
      <c r="D4" s="182"/>
      <c r="E4" s="182"/>
      <c r="F4" s="182"/>
      <c r="G4" s="182"/>
      <c r="H4" s="182"/>
      <c r="I4" s="182"/>
      <c r="M4" s="92"/>
      <c r="O4" s="124"/>
      <c r="R4" s="168"/>
      <c r="S4" s="168"/>
      <c r="W4" s="162"/>
      <c r="X4" s="162"/>
      <c r="Y4" s="162"/>
      <c r="Z4" s="162"/>
    </row>
    <row r="5" spans="1:26" x14ac:dyDescent="0.35">
      <c r="A5" s="91"/>
      <c r="B5" s="91"/>
      <c r="C5" s="91"/>
      <c r="D5" s="91"/>
      <c r="E5" s="91"/>
      <c r="F5" s="91"/>
      <c r="G5" s="91"/>
      <c r="H5" s="91"/>
      <c r="I5" s="91"/>
    </row>
    <row r="6" spans="1:26" x14ac:dyDescent="0.35">
      <c r="A6" s="183" t="s">
        <v>5</v>
      </c>
      <c r="B6" s="185" t="s">
        <v>6</v>
      </c>
      <c r="C6" s="186"/>
      <c r="D6" s="183" t="s">
        <v>7</v>
      </c>
      <c r="E6" s="183" t="s">
        <v>8</v>
      </c>
      <c r="F6" s="183" t="s">
        <v>9</v>
      </c>
      <c r="G6" s="94" t="s">
        <v>10</v>
      </c>
      <c r="H6" s="94" t="s">
        <v>11</v>
      </c>
      <c r="I6" s="94" t="s">
        <v>12</v>
      </c>
    </row>
    <row r="7" spans="1:26" x14ac:dyDescent="0.35">
      <c r="A7" s="184"/>
      <c r="B7" s="187"/>
      <c r="C7" s="188"/>
      <c r="D7" s="184"/>
      <c r="E7" s="184"/>
      <c r="F7" s="184"/>
      <c r="G7" s="95" t="s">
        <v>13</v>
      </c>
      <c r="H7" s="95" t="s">
        <v>13</v>
      </c>
      <c r="I7" s="95" t="s">
        <v>13</v>
      </c>
    </row>
    <row r="8" spans="1:26" s="162" customFormat="1" x14ac:dyDescent="0.35">
      <c r="A8" s="101" t="s">
        <v>14</v>
      </c>
      <c r="B8" s="127" t="s">
        <v>15</v>
      </c>
      <c r="C8" s="128"/>
      <c r="D8" s="142"/>
      <c r="E8" s="123"/>
      <c r="F8" s="123"/>
      <c r="G8" s="123"/>
      <c r="H8" s="109"/>
      <c r="I8" s="104"/>
      <c r="M8" s="92"/>
      <c r="O8" s="92"/>
      <c r="R8" s="163"/>
      <c r="S8" s="163"/>
    </row>
    <row r="9" spans="1:26" s="167" customFormat="1" ht="18.649999999999999" customHeight="1" x14ac:dyDescent="0.35">
      <c r="A9" s="120">
        <v>1</v>
      </c>
      <c r="B9" s="178" t="s">
        <v>49</v>
      </c>
      <c r="C9" s="179"/>
      <c r="D9" s="165">
        <v>1</v>
      </c>
      <c r="E9" s="120" t="s">
        <v>17</v>
      </c>
      <c r="F9" s="120" t="s">
        <v>18</v>
      </c>
      <c r="G9" s="166" t="s">
        <v>50</v>
      </c>
      <c r="H9" s="166" t="s">
        <v>50</v>
      </c>
      <c r="I9" s="121"/>
      <c r="M9" s="122">
        <f>280000/6</f>
        <v>46666.666666666664</v>
      </c>
      <c r="N9" s="167">
        <f>15*2.5</f>
        <v>37.5</v>
      </c>
      <c r="O9" s="122"/>
      <c r="R9" s="172"/>
      <c r="S9" s="172"/>
    </row>
    <row r="10" spans="1:26" s="162" customFormat="1" x14ac:dyDescent="0.35">
      <c r="A10" s="120">
        <f>+A9+1</f>
        <v>2</v>
      </c>
      <c r="B10" s="134" t="s">
        <v>19</v>
      </c>
      <c r="C10" s="130"/>
      <c r="D10" s="165">
        <v>8</v>
      </c>
      <c r="E10" s="97" t="s">
        <v>20</v>
      </c>
      <c r="F10" s="97" t="s">
        <v>51</v>
      </c>
      <c r="G10" s="173">
        <v>6800</v>
      </c>
      <c r="H10" s="174">
        <f>G10*D10</f>
        <v>54400</v>
      </c>
      <c r="I10" s="141"/>
      <c r="M10" s="92"/>
      <c r="O10" s="92"/>
      <c r="R10" s="163"/>
      <c r="S10" s="163"/>
    </row>
    <row r="11" spans="1:26" s="170" customFormat="1" ht="18.75" customHeight="1" x14ac:dyDescent="0.35">
      <c r="A11" s="120">
        <f>+A10+1</f>
        <v>3</v>
      </c>
      <c r="B11" s="178" t="s">
        <v>21</v>
      </c>
      <c r="C11" s="179"/>
      <c r="D11" s="165">
        <v>1</v>
      </c>
      <c r="E11" s="120" t="s">
        <v>22</v>
      </c>
      <c r="F11" s="120" t="s">
        <v>51</v>
      </c>
      <c r="G11" s="169">
        <v>248000</v>
      </c>
      <c r="H11" s="169">
        <f>+G11*D11</f>
        <v>248000</v>
      </c>
      <c r="I11" s="125"/>
      <c r="M11" s="126"/>
      <c r="O11" s="126"/>
      <c r="R11" s="172"/>
      <c r="S11" s="172"/>
    </row>
    <row r="12" spans="1:26" s="162" customFormat="1" x14ac:dyDescent="0.35">
      <c r="A12" s="100"/>
      <c r="B12" s="129"/>
      <c r="C12" s="130"/>
      <c r="D12" s="142"/>
      <c r="E12" s="97"/>
      <c r="F12" s="97"/>
      <c r="G12" s="140"/>
      <c r="H12" s="143"/>
      <c r="I12" s="144">
        <f>SUM(H9:H11)</f>
        <v>302400</v>
      </c>
      <c r="M12" s="92"/>
      <c r="O12" s="92"/>
      <c r="R12" s="163"/>
      <c r="S12" s="163"/>
    </row>
    <row r="13" spans="1:26" s="162" customFormat="1" x14ac:dyDescent="0.35">
      <c r="A13" s="101" t="s">
        <v>23</v>
      </c>
      <c r="B13" s="131" t="s">
        <v>24</v>
      </c>
      <c r="C13" s="132"/>
      <c r="D13" s="136"/>
      <c r="E13" s="102"/>
      <c r="F13" s="102"/>
      <c r="G13" s="145"/>
      <c r="H13" s="140"/>
      <c r="I13" s="141"/>
      <c r="K13" s="162">
        <f>21*3*2</f>
        <v>126</v>
      </c>
      <c r="M13" s="92"/>
      <c r="O13" s="92"/>
      <c r="R13" s="163"/>
      <c r="S13" s="163"/>
    </row>
    <row r="14" spans="1:26" x14ac:dyDescent="0.35">
      <c r="A14" s="103">
        <v>1</v>
      </c>
      <c r="B14" s="98" t="s">
        <v>25</v>
      </c>
      <c r="C14" s="99"/>
      <c r="D14" s="137">
        <v>1</v>
      </c>
      <c r="E14" s="97" t="s">
        <v>26</v>
      </c>
      <c r="F14" s="120" t="s">
        <v>51</v>
      </c>
      <c r="G14" s="146">
        <v>199784</v>
      </c>
      <c r="H14" s="146">
        <f>G14*D14</f>
        <v>199784</v>
      </c>
      <c r="I14" s="104"/>
    </row>
    <row r="15" spans="1:26" x14ac:dyDescent="0.35">
      <c r="A15" s="103">
        <f>+A14+1</f>
        <v>2</v>
      </c>
      <c r="B15" s="98" t="s">
        <v>27</v>
      </c>
      <c r="C15" s="99"/>
      <c r="D15" s="137">
        <v>3</v>
      </c>
      <c r="E15" s="97" t="s">
        <v>26</v>
      </c>
      <c r="F15" s="120" t="s">
        <v>51</v>
      </c>
      <c r="G15" s="146">
        <v>408834</v>
      </c>
      <c r="H15" s="146">
        <f>G15*D15</f>
        <v>1226502</v>
      </c>
      <c r="I15" s="104"/>
    </row>
    <row r="16" spans="1:26" x14ac:dyDescent="0.35">
      <c r="A16" s="103">
        <f>+A15+1</f>
        <v>3</v>
      </c>
      <c r="B16" s="98" t="s">
        <v>47</v>
      </c>
      <c r="C16" s="99"/>
      <c r="D16" s="175" t="s">
        <v>29</v>
      </c>
      <c r="E16" s="133" t="s">
        <v>29</v>
      </c>
      <c r="F16" s="97" t="s">
        <v>30</v>
      </c>
      <c r="G16" s="146">
        <v>350000</v>
      </c>
      <c r="H16" s="146">
        <f>+G16</f>
        <v>350000</v>
      </c>
      <c r="I16" s="104"/>
    </row>
    <row r="17" spans="1:23" s="162" customFormat="1" x14ac:dyDescent="0.35">
      <c r="A17" s="103"/>
      <c r="B17" s="105"/>
      <c r="C17" s="99"/>
      <c r="D17" s="138"/>
      <c r="E17" s="97"/>
      <c r="F17" s="97"/>
      <c r="G17" s="146"/>
      <c r="H17" s="146"/>
      <c r="I17" s="106">
        <f>SUM(H14:H16)</f>
        <v>1776286</v>
      </c>
      <c r="M17" s="92"/>
      <c r="O17" s="92"/>
      <c r="R17" s="163"/>
      <c r="S17" s="163"/>
    </row>
    <row r="18" spans="1:23" s="162" customFormat="1" x14ac:dyDescent="0.35">
      <c r="A18" s="107"/>
      <c r="B18" s="108"/>
      <c r="C18" s="108"/>
      <c r="D18" s="147"/>
      <c r="E18" s="148"/>
      <c r="F18" s="149"/>
      <c r="G18" s="149" t="s">
        <v>31</v>
      </c>
      <c r="H18" s="150"/>
      <c r="I18" s="109">
        <f>SUM(I8:I17)</f>
        <v>2078686</v>
      </c>
      <c r="M18" s="92"/>
      <c r="O18" s="92"/>
      <c r="R18" s="163"/>
      <c r="S18" s="163"/>
    </row>
    <row r="19" spans="1:23" s="162" customFormat="1" x14ac:dyDescent="0.35">
      <c r="A19" s="105"/>
      <c r="B19" s="111"/>
      <c r="C19" s="111"/>
      <c r="D19" s="151"/>
      <c r="E19" s="151"/>
      <c r="F19" s="112"/>
      <c r="G19" s="152"/>
      <c r="H19" s="113"/>
      <c r="I19" s="144"/>
      <c r="M19" s="92"/>
      <c r="O19" s="92"/>
      <c r="R19" s="163"/>
      <c r="S19" s="163"/>
    </row>
    <row r="20" spans="1:23" x14ac:dyDescent="0.35">
      <c r="A20" s="153"/>
      <c r="B20" s="154" t="s">
        <v>32</v>
      </c>
      <c r="C20" s="154"/>
      <c r="D20" s="155"/>
      <c r="E20" s="154"/>
      <c r="F20" s="154"/>
      <c r="G20" s="156"/>
      <c r="H20" s="114" t="s">
        <v>33</v>
      </c>
      <c r="I20" s="96">
        <f>I18</f>
        <v>2078686</v>
      </c>
      <c r="K20" s="135">
        <v>15967000</v>
      </c>
      <c r="M20" s="75">
        <f>+I21</f>
        <v>2078600</v>
      </c>
      <c r="N20" s="76">
        <v>1</v>
      </c>
      <c r="O20" s="76">
        <f>+N20*10</f>
        <v>10</v>
      </c>
      <c r="P20" s="76">
        <f t="shared" ref="P20:W20" si="0">+O20*10</f>
        <v>100</v>
      </c>
      <c r="Q20" s="76">
        <f t="shared" si="0"/>
        <v>1000</v>
      </c>
      <c r="R20" s="76">
        <f t="shared" si="0"/>
        <v>10000</v>
      </c>
      <c r="S20" s="76">
        <f t="shared" si="0"/>
        <v>100000</v>
      </c>
      <c r="T20" s="76">
        <f t="shared" si="0"/>
        <v>1000000</v>
      </c>
      <c r="U20" s="76">
        <f t="shared" si="0"/>
        <v>10000000</v>
      </c>
      <c r="V20" s="76">
        <f t="shared" si="0"/>
        <v>100000000</v>
      </c>
      <c r="W20" s="76">
        <f t="shared" si="0"/>
        <v>1000000000</v>
      </c>
    </row>
    <row r="21" spans="1:23" x14ac:dyDescent="0.35">
      <c r="A21" s="157"/>
      <c r="B21" s="171" t="s">
        <v>52</v>
      </c>
      <c r="C21" s="158"/>
      <c r="D21" s="159"/>
      <c r="E21" s="160"/>
      <c r="F21" s="160"/>
      <c r="G21" s="161"/>
      <c r="H21" s="115" t="s">
        <v>34</v>
      </c>
      <c r="I21" s="106">
        <v>2078600</v>
      </c>
      <c r="K21" s="135">
        <f>I21-K20</f>
        <v>-13888400</v>
      </c>
      <c r="M21" s="84" t="s">
        <v>35</v>
      </c>
      <c r="N21" s="76">
        <v>0</v>
      </c>
      <c r="O21" s="85">
        <f>MOD(M20,O20)</f>
        <v>0</v>
      </c>
      <c r="P21" s="85">
        <f>MOD(M20,P20)</f>
        <v>0</v>
      </c>
      <c r="Q21" s="85">
        <f>MOD(M20,Q20)</f>
        <v>600</v>
      </c>
      <c r="R21" s="85">
        <f>MOD(M20,R20)</f>
        <v>8600</v>
      </c>
      <c r="S21" s="85">
        <f>MOD(M20,S20)</f>
        <v>78600</v>
      </c>
      <c r="T21" s="85">
        <f>MOD(M20,T20)</f>
        <v>78600</v>
      </c>
      <c r="U21" s="85">
        <f>MOD(M20,U20)</f>
        <v>2078600</v>
      </c>
      <c r="V21" s="85">
        <f>MOD(M20,V20)</f>
        <v>2078600</v>
      </c>
      <c r="W21" s="85">
        <f>MOD(M20,W20)</f>
        <v>2078600</v>
      </c>
    </row>
    <row r="22" spans="1:23" x14ac:dyDescent="0.35">
      <c r="A22" s="116"/>
      <c r="B22" s="116"/>
      <c r="C22" s="116"/>
      <c r="D22" s="110"/>
      <c r="E22" s="116"/>
      <c r="F22" s="116"/>
      <c r="G22" s="116"/>
      <c r="H22" s="116"/>
      <c r="I22" s="117"/>
      <c r="M22" s="76"/>
      <c r="N22" s="76"/>
      <c r="O22" s="76">
        <f t="shared" ref="O22:T22" si="1">+O21-N21</f>
        <v>0</v>
      </c>
      <c r="P22" s="76">
        <f t="shared" si="1"/>
        <v>0</v>
      </c>
      <c r="Q22" s="76">
        <f t="shared" si="1"/>
        <v>600</v>
      </c>
      <c r="R22" s="76">
        <f t="shared" si="1"/>
        <v>8000</v>
      </c>
      <c r="S22" s="76">
        <f t="shared" si="1"/>
        <v>70000</v>
      </c>
      <c r="T22" s="76">
        <f t="shared" si="1"/>
        <v>0</v>
      </c>
      <c r="U22" s="76">
        <f>+U21-T21</f>
        <v>2000000</v>
      </c>
      <c r="V22" s="76">
        <f t="shared" ref="V22:W22" si="2">+V21-U21</f>
        <v>0</v>
      </c>
      <c r="W22" s="76">
        <f t="shared" si="2"/>
        <v>0</v>
      </c>
    </row>
    <row r="23" spans="1:23" x14ac:dyDescent="0.35">
      <c r="A23" s="116"/>
      <c r="B23" s="116"/>
      <c r="C23" s="116"/>
      <c r="D23" s="110"/>
      <c r="E23" s="116"/>
      <c r="F23" s="116"/>
      <c r="G23" s="116"/>
      <c r="H23" s="177" t="s">
        <v>53</v>
      </c>
      <c r="I23" s="177"/>
      <c r="M23" s="76"/>
      <c r="N23" s="76"/>
      <c r="O23" s="76">
        <f t="shared" ref="O23:T23" si="3">+O22*10/O20</f>
        <v>0</v>
      </c>
      <c r="P23" s="76">
        <f t="shared" si="3"/>
        <v>0</v>
      </c>
      <c r="Q23" s="76">
        <f t="shared" si="3"/>
        <v>6</v>
      </c>
      <c r="R23" s="76">
        <f t="shared" si="3"/>
        <v>8</v>
      </c>
      <c r="S23" s="76">
        <f t="shared" si="3"/>
        <v>7</v>
      </c>
      <c r="T23" s="76">
        <f t="shared" si="3"/>
        <v>0</v>
      </c>
      <c r="U23" s="76">
        <f>+U22*10/U20</f>
        <v>2</v>
      </c>
      <c r="V23" s="76">
        <f t="shared" ref="V23:W23" si="4">+V22*10/V20</f>
        <v>0</v>
      </c>
      <c r="W23" s="76">
        <f t="shared" si="4"/>
        <v>0</v>
      </c>
    </row>
    <row r="24" spans="1:23" x14ac:dyDescent="0.35">
      <c r="A24" s="177" t="s">
        <v>37</v>
      </c>
      <c r="B24" s="177"/>
      <c r="C24" s="177"/>
      <c r="D24" s="177" t="s">
        <v>38</v>
      </c>
      <c r="E24" s="177"/>
      <c r="F24" s="177"/>
      <c r="G24" s="177"/>
      <c r="H24" s="177" t="s">
        <v>39</v>
      </c>
      <c r="I24" s="177"/>
      <c r="M24" s="76"/>
      <c r="N24" s="76"/>
      <c r="O24" s="76" t="str">
        <f>IF(AND(O23&gt;0,P23&lt;&gt;1),CHOOSE(O23,"satu","dua","tiga","empat","lima","enam","tujuh","delapan","sembilan"),"")</f>
        <v/>
      </c>
      <c r="P24" s="76" t="str">
        <f>IF(P23&gt;0,CHOOSE(P23,CHOOSE(O23+1,"se","se","dua","tiga","empat","lima","enam","tujuh","delapan","sembilan"),"dua","tiga","empat","lima","enam","tujuh","delapan","sembilan"),"")</f>
        <v/>
      </c>
      <c r="Q24" s="76" t="str">
        <f>IF(Q23&gt;0,CHOOSE(Q23,"se","dua","tiga","empat","lima","enam","tujuh","delapan","sembilan"),"")</f>
        <v>enam</v>
      </c>
      <c r="R24" s="76" t="str">
        <f>IF(AND(R23&gt;0,S23&lt;&gt;1),CHOOSE(R23,"satu","dua","tiga","empat","lima","enam","tujuh","delapan","sembilan"),"")</f>
        <v>delapan</v>
      </c>
      <c r="S24" s="76" t="str">
        <f>IF(S23&gt;0,CHOOSE(S23,CHOOSE(R23+1,"se","se","dua","tiga","empat","lima","enam","tujuh","delapan","sembilan"),"dua","tiga","empat","lima","enam","tujuh","delapan","sembilan"),"")</f>
        <v>tujuh</v>
      </c>
      <c r="T24" s="76" t="str">
        <f>IF(T23&gt;0,CHOOSE(T23,"se","dua","tiga","empat","lima","enam","tujuh","delapan","sembilan"),"")</f>
        <v/>
      </c>
      <c r="U24" s="76" t="str">
        <f>IF(AND(U23&gt;0,V23&lt;&gt;1),CHOOSE(U23,"satu","dua","tiga","empat","lima","enam","tujuh","delapan","sembilan"),"")</f>
        <v>dua</v>
      </c>
      <c r="V24" s="76" t="str">
        <f>IF(V23&gt;0,CHOOSE(V23,CHOOSE(U23+1,"","se","dua","tiga","empat","lima","enam","tujuh","delapan","sembilan"),"dua","tiga","empat","lima","enam","tujuh","delapan","sembilan"),"")</f>
        <v/>
      </c>
      <c r="W24" s="76" t="str">
        <f>IF(W23&gt;0,CHOOSE(W23,"se","dua","tiga","empat","lima","enam","tujuh","delapan","sembilan"),"")</f>
        <v/>
      </c>
    </row>
    <row r="25" spans="1:23" x14ac:dyDescent="0.35">
      <c r="A25" s="116"/>
      <c r="B25" s="116"/>
      <c r="C25" s="116"/>
      <c r="D25" s="110"/>
      <c r="E25" s="116"/>
      <c r="F25" s="116"/>
      <c r="G25" s="116"/>
      <c r="H25" s="116"/>
      <c r="I25" s="116"/>
      <c r="M25" s="76"/>
      <c r="N25" s="76"/>
      <c r="O25" s="76"/>
      <c r="P25" s="76" t="str">
        <f>IF(P23&gt;0,IF(AND(P23=1,O23&gt;0)," belas "," puluh "),"")</f>
        <v/>
      </c>
      <c r="Q25" s="76" t="str">
        <f>IF(Q23&gt;0," ratus ","")</f>
        <v xml:space="preserve"> ratus </v>
      </c>
      <c r="R25" s="76" t="str">
        <f>IF(SUM(R23,T23)&gt;0," ribu ","")</f>
        <v xml:space="preserve"> ribu </v>
      </c>
      <c r="S25" s="76" t="str">
        <f>IF(S23&gt;0,IF(AND(S23=1,R23&gt;0)," belas "," puluh "),"")</f>
        <v xml:space="preserve"> puluh </v>
      </c>
      <c r="T25" s="76" t="str">
        <f>IF(T23&gt;0," ratus ","")</f>
        <v/>
      </c>
      <c r="U25" s="76" t="str">
        <f>IF(SUM(U23,W23)&gt;0," juta ","")</f>
        <v xml:space="preserve"> juta </v>
      </c>
      <c r="V25" s="76" t="str">
        <f>IF(V23&gt;0,IF(AND(V23=1,U23&gt;0)," belas "," puluh "),"")</f>
        <v/>
      </c>
      <c r="W25" s="76" t="str">
        <f>IF(W23&gt;0," ratus ","")</f>
        <v/>
      </c>
    </row>
    <row r="26" spans="1:23" x14ac:dyDescent="0.35">
      <c r="A26" s="116"/>
      <c r="B26" s="116"/>
      <c r="C26" s="116"/>
      <c r="D26" s="110"/>
      <c r="E26" s="116"/>
      <c r="F26" s="116"/>
      <c r="G26" s="116"/>
      <c r="H26" s="116"/>
      <c r="I26" s="116"/>
      <c r="M26" s="76"/>
      <c r="N26" s="76"/>
      <c r="O26" s="76" t="str">
        <f>CONCATENATE(O24,O19)</f>
        <v/>
      </c>
      <c r="P26" s="76" t="str">
        <f t="shared" ref="P26:W26" si="5">CONCATENATE(P24,P25)</f>
        <v/>
      </c>
      <c r="Q26" s="76" t="str">
        <f t="shared" si="5"/>
        <v xml:space="preserve">enam ratus </v>
      </c>
      <c r="R26" s="76" t="str">
        <f t="shared" si="5"/>
        <v xml:space="preserve">delapan ribu </v>
      </c>
      <c r="S26" s="76" t="str">
        <f t="shared" si="5"/>
        <v xml:space="preserve">tujuh puluh </v>
      </c>
      <c r="T26" s="76" t="str">
        <f t="shared" si="5"/>
        <v/>
      </c>
      <c r="U26" s="76" t="str">
        <f t="shared" si="5"/>
        <v xml:space="preserve">dua juta </v>
      </c>
      <c r="V26" s="76" t="str">
        <f t="shared" si="5"/>
        <v/>
      </c>
      <c r="W26" s="76" t="str">
        <f t="shared" si="5"/>
        <v/>
      </c>
    </row>
    <row r="27" spans="1:23" x14ac:dyDescent="0.35">
      <c r="A27" s="116"/>
      <c r="B27" s="116"/>
      <c r="C27" s="116"/>
      <c r="D27" s="110"/>
      <c r="E27" s="116"/>
      <c r="F27" s="116"/>
      <c r="G27" s="116"/>
      <c r="H27" s="116"/>
      <c r="I27" s="11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</row>
    <row r="28" spans="1:23" x14ac:dyDescent="0.35">
      <c r="A28" s="176" t="s">
        <v>41</v>
      </c>
      <c r="B28" s="176"/>
      <c r="C28" s="176"/>
      <c r="D28" s="176" t="s">
        <v>46</v>
      </c>
      <c r="E28" s="176"/>
      <c r="F28" s="176"/>
      <c r="G28" s="176"/>
      <c r="H28" s="176" t="s">
        <v>42</v>
      </c>
      <c r="I28" s="176"/>
      <c r="M28" s="84" t="str">
        <f>PROPER(CONCATENATE(W26,V26,U26,T26,S26,R26,Q26,P26,O26,M21))</f>
        <v>Dua Juta Tujuh Puluh Delapan Ribu Enam Ratus Rupiah</v>
      </c>
      <c r="N28" s="76"/>
      <c r="O28" s="76"/>
      <c r="P28" s="76"/>
      <c r="Q28" s="76"/>
      <c r="R28" s="76"/>
      <c r="S28" s="76"/>
      <c r="T28" s="76"/>
      <c r="U28" s="76"/>
      <c r="V28" s="76"/>
      <c r="W28" s="76"/>
    </row>
    <row r="29" spans="1:23" x14ac:dyDescent="0.35">
      <c r="A29" s="177" t="s">
        <v>43</v>
      </c>
      <c r="B29" s="177"/>
      <c r="C29" s="177"/>
      <c r="D29" s="177" t="s">
        <v>44</v>
      </c>
      <c r="E29" s="177"/>
      <c r="F29" s="177"/>
      <c r="G29" s="177"/>
      <c r="H29" s="177" t="s">
        <v>45</v>
      </c>
      <c r="I29" s="177"/>
    </row>
  </sheetData>
  <mergeCells count="20">
    <mergeCell ref="A2:I2"/>
    <mergeCell ref="C3:I3"/>
    <mergeCell ref="C4:I4"/>
    <mergeCell ref="A6:A7"/>
    <mergeCell ref="B6:C7"/>
    <mergeCell ref="D6:D7"/>
    <mergeCell ref="E6:E7"/>
    <mergeCell ref="F6:F7"/>
    <mergeCell ref="B9:C9"/>
    <mergeCell ref="B11:C11"/>
    <mergeCell ref="H23:I23"/>
    <mergeCell ref="A24:C24"/>
    <mergeCell ref="D24:G24"/>
    <mergeCell ref="H24:I24"/>
    <mergeCell ref="A28:C28"/>
    <mergeCell ref="D28:G28"/>
    <mergeCell ref="H28:I28"/>
    <mergeCell ref="A29:C29"/>
    <mergeCell ref="D29:G29"/>
    <mergeCell ref="H29:I29"/>
  </mergeCells>
  <printOptions horizontalCentered="1"/>
  <pageMargins left="0.43307086614173229" right="0.47244094488188981" top="0.82677165354330717" bottom="0.55118110236220474" header="1.7716535433070868" footer="0.74803149606299213"/>
  <pageSetup paperSize="9" scale="75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Z1"/>
  <sheetViews>
    <sheetView topLeftCell="A43" zoomScale="90" zoomScaleNormal="90" workbookViewId="0">
      <selection activeCell="A43" sqref="A1:XFD1048576"/>
    </sheetView>
  </sheetViews>
  <sheetFormatPr defaultColWidth="9.08984375" defaultRowHeight="15.5" x14ac:dyDescent="0.35"/>
  <cols>
    <col min="1" max="3" width="9.08984375" style="89"/>
    <col min="4" max="4" width="9.08984375" style="119"/>
    <col min="5" max="12" width="9.08984375" style="89"/>
    <col min="13" max="13" width="9.08984375" style="92"/>
    <col min="14" max="14" width="9.08984375" style="89"/>
    <col min="15" max="15" width="9.08984375" style="93"/>
    <col min="16" max="17" width="9.08984375" style="89"/>
    <col min="18" max="19" width="9.08984375" style="119"/>
    <col min="20" max="22" width="9.08984375" style="89"/>
    <col min="23" max="26" width="9.08984375" style="118"/>
    <col min="27" max="16384" width="9.08984375" style="89"/>
  </cols>
  <sheetData/>
  <printOptions horizontalCentered="1"/>
  <pageMargins left="0.43307086614173229" right="0.47244094488188981" top="0.82677165354330717" bottom="0.55118110236220474" header="1.7716535433070868" footer="0.74803149606299213"/>
  <pageSetup paperSize="9" firstPageNumber="4294963191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0"/>
  <sheetViews>
    <sheetView workbookViewId="0">
      <selection sqref="A1:XFD30"/>
    </sheetView>
  </sheetViews>
  <sheetFormatPr defaultRowHeight="14.5" x14ac:dyDescent="0.35"/>
  <sheetData>
    <row r="1" spans="1:26" s="1" customFormat="1" ht="28.5" x14ac:dyDescent="0.6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M1" s="2"/>
      <c r="O1" s="3"/>
      <c r="R1" s="4"/>
      <c r="S1" s="4"/>
      <c r="W1" s="5"/>
      <c r="X1" s="5"/>
      <c r="Y1" s="5"/>
      <c r="Z1" s="5"/>
    </row>
    <row r="2" spans="1:26" s="7" customFormat="1" ht="24.75" customHeight="1" x14ac:dyDescent="0.5">
      <c r="A2" s="6" t="s">
        <v>1</v>
      </c>
      <c r="C2" s="194" t="s">
        <v>2</v>
      </c>
      <c r="D2" s="194"/>
      <c r="E2" s="194"/>
      <c r="F2" s="194"/>
      <c r="G2" s="194"/>
      <c r="H2" s="194"/>
      <c r="I2" s="194"/>
      <c r="M2" s="2"/>
      <c r="O2" s="8"/>
      <c r="R2" s="9"/>
      <c r="S2" s="9"/>
      <c r="W2" s="5"/>
      <c r="X2" s="5"/>
      <c r="Y2" s="5"/>
      <c r="Z2" s="5"/>
    </row>
    <row r="3" spans="1:26" s="7" customFormat="1" ht="21" x14ac:dyDescent="0.5">
      <c r="A3" s="6" t="s">
        <v>3</v>
      </c>
      <c r="C3" s="195" t="s">
        <v>4</v>
      </c>
      <c r="D3" s="195"/>
      <c r="E3" s="195"/>
      <c r="F3" s="195"/>
      <c r="G3" s="195"/>
      <c r="H3" s="195"/>
      <c r="I3" s="195"/>
      <c r="M3" s="2"/>
      <c r="O3" s="8"/>
      <c r="R3" s="9"/>
      <c r="S3" s="9"/>
      <c r="W3" s="5"/>
      <c r="X3" s="5"/>
      <c r="Y3" s="5"/>
      <c r="Z3" s="5"/>
    </row>
    <row r="4" spans="1:26" s="1" customFormat="1" ht="15.5" x14ac:dyDescent="0.35">
      <c r="A4" s="10"/>
      <c r="B4" s="10"/>
      <c r="C4" s="10"/>
      <c r="D4" s="10"/>
      <c r="E4" s="10"/>
      <c r="F4" s="10"/>
      <c r="G4" s="10"/>
      <c r="H4" s="10"/>
      <c r="I4" s="10"/>
      <c r="M4" s="2"/>
      <c r="O4" s="3"/>
      <c r="R4" s="4"/>
      <c r="S4" s="4"/>
      <c r="W4" s="5"/>
      <c r="X4" s="5"/>
      <c r="Y4" s="5"/>
      <c r="Z4" s="5"/>
    </row>
    <row r="5" spans="1:26" s="1" customFormat="1" ht="15.5" x14ac:dyDescent="0.35">
      <c r="A5" s="196" t="s">
        <v>5</v>
      </c>
      <c r="B5" s="198" t="s">
        <v>6</v>
      </c>
      <c r="C5" s="199"/>
      <c r="D5" s="196" t="s">
        <v>7</v>
      </c>
      <c r="E5" s="196" t="s">
        <v>8</v>
      </c>
      <c r="F5" s="196" t="s">
        <v>9</v>
      </c>
      <c r="G5" s="11" t="s">
        <v>10</v>
      </c>
      <c r="H5" s="11" t="s">
        <v>11</v>
      </c>
      <c r="I5" s="11" t="s">
        <v>12</v>
      </c>
      <c r="M5" s="2"/>
      <c r="O5" s="3"/>
      <c r="R5" s="4"/>
      <c r="S5" s="4"/>
      <c r="W5" s="5"/>
      <c r="X5" s="5"/>
      <c r="Y5" s="5"/>
      <c r="Z5" s="5"/>
    </row>
    <row r="6" spans="1:26" s="1" customFormat="1" ht="15.5" x14ac:dyDescent="0.35">
      <c r="A6" s="197"/>
      <c r="B6" s="200"/>
      <c r="C6" s="201"/>
      <c r="D6" s="197"/>
      <c r="E6" s="197"/>
      <c r="F6" s="197"/>
      <c r="G6" s="12" t="s">
        <v>13</v>
      </c>
      <c r="H6" s="12" t="s">
        <v>13</v>
      </c>
      <c r="I6" s="12" t="s">
        <v>13</v>
      </c>
      <c r="M6" s="2"/>
      <c r="O6" s="3"/>
      <c r="R6" s="4"/>
      <c r="S6" s="4"/>
      <c r="W6" s="5"/>
      <c r="X6" s="5"/>
      <c r="Y6" s="5"/>
      <c r="Z6" s="5"/>
    </row>
    <row r="7" spans="1:26" s="5" customFormat="1" ht="15.5" x14ac:dyDescent="0.35">
      <c r="A7" s="13" t="s">
        <v>14</v>
      </c>
      <c r="B7" s="14" t="s">
        <v>15</v>
      </c>
      <c r="C7" s="15"/>
      <c r="D7" s="16"/>
      <c r="E7" s="17"/>
      <c r="F7" s="17"/>
      <c r="G7" s="17"/>
      <c r="H7" s="18"/>
      <c r="I7" s="19"/>
      <c r="M7" s="2"/>
      <c r="O7" s="2"/>
      <c r="R7" s="20"/>
      <c r="S7" s="20"/>
    </row>
    <row r="8" spans="1:26" s="25" customFormat="1" ht="38.25" customHeight="1" x14ac:dyDescent="0.35">
      <c r="A8" s="21">
        <v>1</v>
      </c>
      <c r="B8" s="191" t="s">
        <v>16</v>
      </c>
      <c r="C8" s="192"/>
      <c r="D8" s="22">
        <v>1</v>
      </c>
      <c r="E8" s="21" t="s">
        <v>17</v>
      </c>
      <c r="F8" s="21" t="s">
        <v>18</v>
      </c>
      <c r="G8" s="23">
        <v>13500000</v>
      </c>
      <c r="H8" s="23">
        <f>+G8*D8</f>
        <v>13500000</v>
      </c>
      <c r="I8" s="24"/>
      <c r="M8" s="26">
        <f>280000/6</f>
        <v>46666.666666666664</v>
      </c>
      <c r="N8" s="25">
        <f>15*2.5</f>
        <v>37.5</v>
      </c>
      <c r="O8" s="26"/>
      <c r="R8" s="27"/>
      <c r="S8" s="27"/>
    </row>
    <row r="9" spans="1:26" s="5" customFormat="1" ht="15.5" x14ac:dyDescent="0.35">
      <c r="A9" s="21">
        <f>+A8+1</f>
        <v>2</v>
      </c>
      <c r="B9" s="28" t="s">
        <v>19</v>
      </c>
      <c r="C9" s="29"/>
      <c r="D9" s="22">
        <v>16</v>
      </c>
      <c r="E9" s="30" t="s">
        <v>20</v>
      </c>
      <c r="F9" s="30" t="s">
        <v>18</v>
      </c>
      <c r="G9" s="31">
        <v>5000</v>
      </c>
      <c r="H9" s="32">
        <f>G9*D9</f>
        <v>80000</v>
      </c>
      <c r="I9" s="33"/>
      <c r="M9" s="2"/>
      <c r="O9" s="2"/>
      <c r="R9" s="20"/>
      <c r="S9" s="20"/>
    </row>
    <row r="10" spans="1:26" s="36" customFormat="1" ht="18.75" customHeight="1" x14ac:dyDescent="0.35">
      <c r="A10" s="21">
        <f>+A9+1</f>
        <v>3</v>
      </c>
      <c r="B10" s="191" t="s">
        <v>21</v>
      </c>
      <c r="C10" s="192"/>
      <c r="D10" s="22">
        <v>1</v>
      </c>
      <c r="E10" s="21" t="s">
        <v>22</v>
      </c>
      <c r="F10" s="21" t="s">
        <v>18</v>
      </c>
      <c r="G10" s="34">
        <v>176991</v>
      </c>
      <c r="H10" s="34">
        <f>+G10*D10</f>
        <v>176991</v>
      </c>
      <c r="I10" s="35"/>
      <c r="M10" s="37"/>
      <c r="O10" s="37"/>
      <c r="R10" s="27"/>
      <c r="S10" s="27"/>
    </row>
    <row r="11" spans="1:26" s="5" customFormat="1" ht="15.5" x14ac:dyDescent="0.35">
      <c r="A11" s="38"/>
      <c r="B11" s="39"/>
      <c r="C11" s="29"/>
      <c r="D11" s="16"/>
      <c r="E11" s="30"/>
      <c r="F11" s="30"/>
      <c r="G11" s="40"/>
      <c r="H11" s="41"/>
      <c r="I11" s="42">
        <f>SUM(H8:H10)</f>
        <v>13756991</v>
      </c>
      <c r="M11" s="2"/>
      <c r="O11" s="2"/>
      <c r="R11" s="20"/>
      <c r="S11" s="20"/>
    </row>
    <row r="12" spans="1:26" s="5" customFormat="1" ht="15.5" x14ac:dyDescent="0.35">
      <c r="A12" s="13" t="s">
        <v>23</v>
      </c>
      <c r="B12" s="43" t="s">
        <v>24</v>
      </c>
      <c r="C12" s="44"/>
      <c r="D12" s="45"/>
      <c r="E12" s="46"/>
      <c r="F12" s="46"/>
      <c r="G12" s="47"/>
      <c r="H12" s="40"/>
      <c r="I12" s="33"/>
      <c r="K12" s="5">
        <f>21*3*2</f>
        <v>126</v>
      </c>
      <c r="M12" s="2"/>
      <c r="O12" s="2"/>
      <c r="R12" s="20"/>
      <c r="S12" s="20"/>
    </row>
    <row r="13" spans="1:26" s="1" customFormat="1" ht="15.5" x14ac:dyDescent="0.35">
      <c r="A13" s="48">
        <v>1</v>
      </c>
      <c r="B13" s="49" t="s">
        <v>25</v>
      </c>
      <c r="C13" s="50"/>
      <c r="D13" s="51">
        <v>1</v>
      </c>
      <c r="E13" s="30" t="s">
        <v>26</v>
      </c>
      <c r="F13" s="30" t="s">
        <v>18</v>
      </c>
      <c r="G13" s="52">
        <v>129950</v>
      </c>
      <c r="H13" s="52">
        <f>G13*D13</f>
        <v>129950</v>
      </c>
      <c r="I13" s="19"/>
      <c r="M13" s="2"/>
      <c r="O13" s="3"/>
      <c r="R13" s="4"/>
      <c r="S13" s="4"/>
      <c r="W13" s="5"/>
      <c r="X13" s="5"/>
      <c r="Y13" s="5"/>
      <c r="Z13" s="5"/>
    </row>
    <row r="14" spans="1:26" s="1" customFormat="1" ht="15.5" x14ac:dyDescent="0.35">
      <c r="A14" s="48">
        <f>+A13+1</f>
        <v>2</v>
      </c>
      <c r="B14" s="49" t="s">
        <v>27</v>
      </c>
      <c r="C14" s="50"/>
      <c r="D14" s="51">
        <v>3</v>
      </c>
      <c r="E14" s="30" t="s">
        <v>26</v>
      </c>
      <c r="F14" s="30" t="s">
        <v>18</v>
      </c>
      <c r="G14" s="52">
        <v>108480</v>
      </c>
      <c r="H14" s="52">
        <f>G14*D14</f>
        <v>325440</v>
      </c>
      <c r="I14" s="19"/>
      <c r="M14" s="2"/>
      <c r="O14" s="3"/>
      <c r="R14" s="4"/>
      <c r="S14" s="4"/>
      <c r="W14" s="5"/>
      <c r="X14" s="5"/>
      <c r="Y14" s="5"/>
      <c r="Z14" s="5"/>
    </row>
    <row r="15" spans="1:26" s="1" customFormat="1" ht="15.5" x14ac:dyDescent="0.35">
      <c r="A15" s="48">
        <f>+A14+1</f>
        <v>3</v>
      </c>
      <c r="B15" s="49" t="s">
        <v>28</v>
      </c>
      <c r="C15" s="50"/>
      <c r="D15" s="53" t="s">
        <v>29</v>
      </c>
      <c r="E15" s="54" t="s">
        <v>29</v>
      </c>
      <c r="F15" s="30" t="s">
        <v>30</v>
      </c>
      <c r="G15" s="52">
        <v>250000</v>
      </c>
      <c r="H15" s="52">
        <f>+G15</f>
        <v>250000</v>
      </c>
      <c r="I15" s="19"/>
      <c r="M15" s="2"/>
      <c r="O15" s="3"/>
      <c r="R15" s="4"/>
      <c r="S15" s="4"/>
      <c r="W15" s="5"/>
      <c r="X15" s="5"/>
      <c r="Y15" s="5"/>
      <c r="Z15" s="5"/>
    </row>
    <row r="16" spans="1:26" s="5" customFormat="1" ht="15.5" x14ac:dyDescent="0.35">
      <c r="A16" s="48"/>
      <c r="B16" s="55"/>
      <c r="C16" s="50"/>
      <c r="D16" s="56"/>
      <c r="E16" s="30"/>
      <c r="F16" s="30"/>
      <c r="G16" s="52"/>
      <c r="H16" s="52"/>
      <c r="I16" s="57">
        <f>SUM(H13:H15)</f>
        <v>705390</v>
      </c>
      <c r="M16" s="2"/>
      <c r="O16" s="2"/>
      <c r="R16" s="20"/>
      <c r="S16" s="20"/>
    </row>
    <row r="17" spans="1:26" s="5" customFormat="1" ht="15.5" x14ac:dyDescent="0.35">
      <c r="A17" s="58"/>
      <c r="B17" s="59"/>
      <c r="C17" s="59"/>
      <c r="D17" s="60"/>
      <c r="E17" s="61"/>
      <c r="F17" s="62"/>
      <c r="G17" s="62" t="s">
        <v>31</v>
      </c>
      <c r="H17" s="63"/>
      <c r="I17" s="18">
        <f>SUM(I7:I16)</f>
        <v>14462381</v>
      </c>
      <c r="M17" s="2"/>
      <c r="O17" s="2"/>
      <c r="R17" s="20"/>
      <c r="S17" s="20"/>
    </row>
    <row r="18" spans="1:26" s="5" customFormat="1" ht="15.5" x14ac:dyDescent="0.35">
      <c r="A18" s="55"/>
      <c r="B18" s="64"/>
      <c r="C18" s="64"/>
      <c r="D18" s="65"/>
      <c r="E18" s="65"/>
      <c r="F18" s="66"/>
      <c r="G18" s="67"/>
      <c r="H18" s="68"/>
      <c r="I18" s="42"/>
      <c r="M18" s="2"/>
      <c r="O18" s="2"/>
      <c r="R18" s="20"/>
      <c r="S18" s="20"/>
    </row>
    <row r="19" spans="1:26" s="1" customFormat="1" ht="15.5" x14ac:dyDescent="0.35">
      <c r="A19" s="69"/>
      <c r="B19" s="70" t="s">
        <v>32</v>
      </c>
      <c r="C19" s="70"/>
      <c r="D19" s="71"/>
      <c r="E19" s="70"/>
      <c r="F19" s="70"/>
      <c r="G19" s="72"/>
      <c r="H19" s="73" t="s">
        <v>33</v>
      </c>
      <c r="I19" s="74">
        <f>I17</f>
        <v>14462381</v>
      </c>
      <c r="K19" s="1">
        <v>15967000</v>
      </c>
      <c r="M19" s="75">
        <f>+I20</f>
        <v>14462000</v>
      </c>
      <c r="N19" s="76">
        <v>1</v>
      </c>
      <c r="O19" s="76">
        <f>+N19*10</f>
        <v>10</v>
      </c>
      <c r="P19" s="76">
        <f t="shared" ref="P19:W19" si="0">+O19*10</f>
        <v>100</v>
      </c>
      <c r="Q19" s="76">
        <f t="shared" si="0"/>
        <v>1000</v>
      </c>
      <c r="R19" s="76">
        <f t="shared" si="0"/>
        <v>10000</v>
      </c>
      <c r="S19" s="76">
        <f t="shared" si="0"/>
        <v>100000</v>
      </c>
      <c r="T19" s="76">
        <f t="shared" si="0"/>
        <v>1000000</v>
      </c>
      <c r="U19" s="76">
        <f t="shared" si="0"/>
        <v>10000000</v>
      </c>
      <c r="V19" s="76">
        <f t="shared" si="0"/>
        <v>100000000</v>
      </c>
      <c r="W19" s="76">
        <f t="shared" si="0"/>
        <v>1000000000</v>
      </c>
      <c r="X19" s="5"/>
      <c r="Y19" s="5"/>
      <c r="Z19" s="5"/>
    </row>
    <row r="20" spans="1:26" s="1" customFormat="1" ht="15.5" x14ac:dyDescent="0.35">
      <c r="A20" s="77"/>
      <c r="B20" s="78" t="str">
        <f>+M27</f>
        <v>Empat Belas  Juta Empat Ratus Enam Puluh Dua Ribu Rupiah</v>
      </c>
      <c r="C20" s="79"/>
      <c r="D20" s="80"/>
      <c r="E20" s="81"/>
      <c r="F20" s="81"/>
      <c r="G20" s="82"/>
      <c r="H20" s="83" t="s">
        <v>34</v>
      </c>
      <c r="I20" s="57">
        <f>ROUND(I19,-3)</f>
        <v>14462000</v>
      </c>
      <c r="K20" s="1">
        <f>I20-K19</f>
        <v>-1505000</v>
      </c>
      <c r="M20" s="84" t="s">
        <v>35</v>
      </c>
      <c r="N20" s="76">
        <v>0</v>
      </c>
      <c r="O20" s="85">
        <f>MOD(M19,O19)</f>
        <v>0</v>
      </c>
      <c r="P20" s="85">
        <f>MOD(M19,P19)</f>
        <v>0</v>
      </c>
      <c r="Q20" s="85">
        <f>MOD(M19,Q19)</f>
        <v>0</v>
      </c>
      <c r="R20" s="85">
        <f>MOD(M19,R19)</f>
        <v>2000</v>
      </c>
      <c r="S20" s="85">
        <f>MOD(M19,S19)</f>
        <v>62000</v>
      </c>
      <c r="T20" s="85">
        <f>MOD(M19,T19)</f>
        <v>462000</v>
      </c>
      <c r="U20" s="85">
        <f>MOD(M19,U19)</f>
        <v>4462000</v>
      </c>
      <c r="V20" s="85">
        <f>MOD(M19,V19)</f>
        <v>14462000</v>
      </c>
      <c r="W20" s="85">
        <f>MOD(M19,W19)</f>
        <v>14462000</v>
      </c>
      <c r="X20" s="5"/>
      <c r="Y20" s="5"/>
      <c r="Z20" s="5"/>
    </row>
    <row r="21" spans="1:26" s="1" customFormat="1" ht="15.5" x14ac:dyDescent="0.35">
      <c r="A21" s="86"/>
      <c r="B21" s="86"/>
      <c r="C21" s="86"/>
      <c r="D21" s="87"/>
      <c r="E21" s="86"/>
      <c r="F21" s="86"/>
      <c r="G21" s="86"/>
      <c r="H21" s="86"/>
      <c r="I21" s="88"/>
      <c r="M21" s="76"/>
      <c r="N21" s="76"/>
      <c r="O21" s="76">
        <f t="shared" ref="O21:T21" si="1">+O20-N20</f>
        <v>0</v>
      </c>
      <c r="P21" s="76">
        <f t="shared" si="1"/>
        <v>0</v>
      </c>
      <c r="Q21" s="76">
        <f t="shared" si="1"/>
        <v>0</v>
      </c>
      <c r="R21" s="76">
        <f t="shared" si="1"/>
        <v>2000</v>
      </c>
      <c r="S21" s="76">
        <f t="shared" si="1"/>
        <v>60000</v>
      </c>
      <c r="T21" s="76">
        <f t="shared" si="1"/>
        <v>400000</v>
      </c>
      <c r="U21" s="76">
        <f>+U20-T20</f>
        <v>4000000</v>
      </c>
      <c r="V21" s="76">
        <f t="shared" ref="V21:W21" si="2">+V20-U20</f>
        <v>10000000</v>
      </c>
      <c r="W21" s="76">
        <f t="shared" si="2"/>
        <v>0</v>
      </c>
      <c r="X21" s="5"/>
      <c r="Y21" s="5"/>
      <c r="Z21" s="5"/>
    </row>
    <row r="22" spans="1:26" s="1" customFormat="1" ht="15.5" x14ac:dyDescent="0.35">
      <c r="A22" s="86"/>
      <c r="B22" s="86"/>
      <c r="C22" s="86"/>
      <c r="D22" s="87"/>
      <c r="E22" s="86"/>
      <c r="F22" s="86"/>
      <c r="G22" s="86"/>
      <c r="H22" s="190" t="s">
        <v>36</v>
      </c>
      <c r="I22" s="190"/>
      <c r="M22" s="76"/>
      <c r="N22" s="76"/>
      <c r="O22" s="76">
        <f t="shared" ref="O22:T22" si="3">+O21*10/O19</f>
        <v>0</v>
      </c>
      <c r="P22" s="76">
        <f t="shared" si="3"/>
        <v>0</v>
      </c>
      <c r="Q22" s="76">
        <f t="shared" si="3"/>
        <v>0</v>
      </c>
      <c r="R22" s="76">
        <f t="shared" si="3"/>
        <v>2</v>
      </c>
      <c r="S22" s="76">
        <f t="shared" si="3"/>
        <v>6</v>
      </c>
      <c r="T22" s="76">
        <f t="shared" si="3"/>
        <v>4</v>
      </c>
      <c r="U22" s="76">
        <f>+U21*10/U19</f>
        <v>4</v>
      </c>
      <c r="V22" s="76">
        <f t="shared" ref="V22:W22" si="4">+V21*10/V19</f>
        <v>1</v>
      </c>
      <c r="W22" s="76">
        <f t="shared" si="4"/>
        <v>0</v>
      </c>
      <c r="X22" s="5"/>
      <c r="Y22" s="5"/>
      <c r="Z22" s="5"/>
    </row>
    <row r="23" spans="1:26" s="1" customFormat="1" ht="15.5" x14ac:dyDescent="0.35">
      <c r="A23" s="190" t="s">
        <v>37</v>
      </c>
      <c r="B23" s="190"/>
      <c r="C23" s="190"/>
      <c r="D23" s="190" t="s">
        <v>38</v>
      </c>
      <c r="E23" s="190"/>
      <c r="F23" s="190"/>
      <c r="G23" s="190"/>
      <c r="H23" s="190" t="s">
        <v>39</v>
      </c>
      <c r="I23" s="190"/>
      <c r="M23" s="76"/>
      <c r="N23" s="76"/>
      <c r="O23" s="76" t="str">
        <f>IF(AND(O22&gt;0,P22&lt;&gt;1),CHOOSE(O22,"satu","dua","tiga","empat","lima","enam","tujuh","delapan","sembilan"),"")</f>
        <v/>
      </c>
      <c r="P23" s="76" t="str">
        <f>IF(P22&gt;0,CHOOSE(P22,CHOOSE(O22+1,"se","se","dua","tiga","empat","lima","enam","tujuh","delapan","sembilan"),"dua","tiga","empat","lima","enam","tujuh","delapan","sembilan"),"")</f>
        <v/>
      </c>
      <c r="Q23" s="76" t="str">
        <f>IF(Q22&gt;0,CHOOSE(Q22,"se","dua","tiga","empat","lima","enam","tujuh","delapan","sembilan"),"")</f>
        <v/>
      </c>
      <c r="R23" s="76" t="str">
        <f>IF(AND(R22&gt;0,S22&lt;&gt;1),CHOOSE(R22,"satu","dua","tiga","empat","lima","enam","tujuh","delapan","sembilan"),"")</f>
        <v>dua</v>
      </c>
      <c r="S23" s="76" t="str">
        <f>IF(S22&gt;0,CHOOSE(S22,CHOOSE(R22+1,"se","se","dua","tiga","empat","lima","enam","tujuh","delapan","sembilan"),"dua","tiga","empat","lima","enam","tujuh","delapan","sembilan"),"")</f>
        <v>enam</v>
      </c>
      <c r="T23" s="76" t="str">
        <f>IF(T22&gt;0,CHOOSE(T22,"se","dua","tiga","empat","lima","enam","tujuh","delapan","sembilan"),"")</f>
        <v>empat</v>
      </c>
      <c r="U23" s="76" t="str">
        <f>IF(AND(U22&gt;0,V22&lt;&gt;1),CHOOSE(U22,"satu","dua","tiga","empat","lima","enam","tujuh","delapan","sembilan"),"")</f>
        <v/>
      </c>
      <c r="V23" s="76" t="str">
        <f>IF(V22&gt;0,CHOOSE(V22,CHOOSE(U22+1,"","se","dua","tiga","empat","lima","enam","tujuh","delapan","sembilan"),"dua","tiga","empat","lima","enam","tujuh","delapan","sembilan"),"")</f>
        <v>empat</v>
      </c>
      <c r="W23" s="76" t="str">
        <f>IF(W22&gt;0,CHOOSE(W22,"se","dua","tiga","empat","lima","enam","tujuh","delapan","sembilan"),"")</f>
        <v/>
      </c>
      <c r="X23" s="5"/>
      <c r="Y23" s="5"/>
      <c r="Z23" s="5"/>
    </row>
    <row r="24" spans="1:26" s="1" customFormat="1" ht="15.5" x14ac:dyDescent="0.35">
      <c r="A24" s="86"/>
      <c r="B24" s="86"/>
      <c r="C24" s="86"/>
      <c r="D24" s="87"/>
      <c r="E24" s="86"/>
      <c r="F24" s="86"/>
      <c r="G24" s="86"/>
      <c r="H24" s="86"/>
      <c r="I24" s="86"/>
      <c r="M24" s="76"/>
      <c r="N24" s="76"/>
      <c r="O24" s="76"/>
      <c r="P24" s="76" t="str">
        <f>IF(P22&gt;0,IF(AND(P22=1,O22&gt;0)," belas "," puluh "),"")</f>
        <v/>
      </c>
      <c r="Q24" s="76" t="str">
        <f>IF(Q22&gt;0," ratus ","")</f>
        <v/>
      </c>
      <c r="R24" s="76" t="str">
        <f>IF(SUM(R22,T22)&gt;0," ribu ","")</f>
        <v xml:space="preserve"> ribu </v>
      </c>
      <c r="S24" s="76" t="str">
        <f>IF(S22&gt;0,IF(AND(S22=1,R22&gt;0)," belas "," puluh "),"")</f>
        <v xml:space="preserve"> puluh </v>
      </c>
      <c r="T24" s="76" t="str">
        <f>IF(T22&gt;0," ratus ","")</f>
        <v xml:space="preserve"> ratus </v>
      </c>
      <c r="U24" s="76" t="str">
        <f>IF(SUM(U22,W22)&gt;0," juta ","")</f>
        <v xml:space="preserve"> juta </v>
      </c>
      <c r="V24" s="76" t="str">
        <f>IF(V22&gt;0,IF(AND(V22=1,U22&gt;0)," belas "," puluh "),"")</f>
        <v xml:space="preserve"> belas </v>
      </c>
      <c r="W24" s="76" t="str">
        <f>IF(W22&gt;0," ratus ","")</f>
        <v/>
      </c>
      <c r="X24" s="5"/>
      <c r="Y24" s="5"/>
      <c r="Z24" s="5"/>
    </row>
    <row r="25" spans="1:26" s="1" customFormat="1" ht="15.5" x14ac:dyDescent="0.35">
      <c r="A25" s="86"/>
      <c r="B25" s="86"/>
      <c r="C25" s="86"/>
      <c r="D25" s="87"/>
      <c r="E25" s="86"/>
      <c r="F25" s="86"/>
      <c r="G25" s="86"/>
      <c r="H25" s="86"/>
      <c r="I25" s="86"/>
      <c r="M25" s="76"/>
      <c r="N25" s="76"/>
      <c r="O25" s="76" t="str">
        <f>CONCATENATE(O23,O18)</f>
        <v/>
      </c>
      <c r="P25" s="76" t="str">
        <f t="shared" ref="P25:W25" si="5">CONCATENATE(P23,P24)</f>
        <v/>
      </c>
      <c r="Q25" s="76" t="str">
        <f t="shared" si="5"/>
        <v/>
      </c>
      <c r="R25" s="76" t="str">
        <f t="shared" si="5"/>
        <v xml:space="preserve">dua ribu </v>
      </c>
      <c r="S25" s="76" t="str">
        <f t="shared" si="5"/>
        <v xml:space="preserve">enam puluh </v>
      </c>
      <c r="T25" s="76" t="str">
        <f t="shared" si="5"/>
        <v xml:space="preserve">empat ratus </v>
      </c>
      <c r="U25" s="76" t="str">
        <f t="shared" si="5"/>
        <v xml:space="preserve"> juta </v>
      </c>
      <c r="V25" s="76" t="str">
        <f t="shared" si="5"/>
        <v xml:space="preserve">empat belas </v>
      </c>
      <c r="W25" s="76" t="str">
        <f t="shared" si="5"/>
        <v/>
      </c>
      <c r="X25" s="5"/>
      <c r="Y25" s="5"/>
      <c r="Z25" s="5"/>
    </row>
    <row r="26" spans="1:26" s="1" customFormat="1" ht="15.5" x14ac:dyDescent="0.35">
      <c r="A26" s="86"/>
      <c r="B26" s="86"/>
      <c r="C26" s="86"/>
      <c r="D26" s="87"/>
      <c r="E26" s="86"/>
      <c r="F26" s="86"/>
      <c r="G26" s="86"/>
      <c r="H26" s="86"/>
      <c r="I26" s="8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5"/>
      <c r="Y26" s="5"/>
      <c r="Z26" s="5"/>
    </row>
    <row r="27" spans="1:26" s="1" customFormat="1" ht="15.5" x14ac:dyDescent="0.35">
      <c r="A27" s="189" t="s">
        <v>40</v>
      </c>
      <c r="B27" s="189"/>
      <c r="C27" s="189"/>
      <c r="D27" s="189" t="s">
        <v>41</v>
      </c>
      <c r="E27" s="189"/>
      <c r="F27" s="189"/>
      <c r="G27" s="189"/>
      <c r="H27" s="189" t="s">
        <v>42</v>
      </c>
      <c r="I27" s="189"/>
      <c r="M27" s="84" t="str">
        <f>PROPER(CONCATENATE(W25,V25,U25,T25,S25,R25,Q25,P25,O25,M20))</f>
        <v>Empat Belas  Juta Empat Ratus Enam Puluh Dua Ribu Rupiah</v>
      </c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5"/>
      <c r="Y27" s="5"/>
      <c r="Z27" s="5"/>
    </row>
    <row r="28" spans="1:26" s="1" customFormat="1" ht="15.5" x14ac:dyDescent="0.35">
      <c r="A28" s="190" t="s">
        <v>43</v>
      </c>
      <c r="B28" s="190"/>
      <c r="C28" s="190"/>
      <c r="D28" s="190" t="s">
        <v>44</v>
      </c>
      <c r="E28" s="190"/>
      <c r="F28" s="190"/>
      <c r="G28" s="190"/>
      <c r="H28" s="190" t="s">
        <v>45</v>
      </c>
      <c r="I28" s="190"/>
      <c r="M28" s="2"/>
      <c r="O28" s="3"/>
      <c r="R28" s="4"/>
      <c r="S28" s="4"/>
      <c r="W28" s="5"/>
      <c r="X28" s="5"/>
      <c r="Y28" s="5"/>
      <c r="Z28" s="5"/>
    </row>
    <row r="29" spans="1:26" s="1" customFormat="1" ht="15.5" x14ac:dyDescent="0.35">
      <c r="D29" s="4"/>
      <c r="M29" s="2"/>
      <c r="O29" s="3"/>
      <c r="R29" s="4"/>
      <c r="S29" s="4"/>
      <c r="W29" s="5"/>
      <c r="X29" s="5"/>
      <c r="Y29" s="5"/>
      <c r="Z29" s="5"/>
    </row>
    <row r="30" spans="1:26" s="1" customFormat="1" ht="15.5" x14ac:dyDescent="0.35">
      <c r="D30" s="4"/>
      <c r="M30" s="2"/>
      <c r="O30" s="3"/>
      <c r="R30" s="4"/>
      <c r="S30" s="4"/>
      <c r="W30" s="5"/>
      <c r="X30" s="5"/>
      <c r="Y30" s="5"/>
      <c r="Z30" s="5"/>
    </row>
  </sheetData>
  <mergeCells count="20">
    <mergeCell ref="A1:I1"/>
    <mergeCell ref="C2:I2"/>
    <mergeCell ref="C3:I3"/>
    <mergeCell ref="A5:A6"/>
    <mergeCell ref="B5:C6"/>
    <mergeCell ref="D5:D6"/>
    <mergeCell ref="E5:E6"/>
    <mergeCell ref="F5:F6"/>
    <mergeCell ref="B8:C8"/>
    <mergeCell ref="B10:C10"/>
    <mergeCell ref="H22:I22"/>
    <mergeCell ref="A23:C23"/>
    <mergeCell ref="D23:G23"/>
    <mergeCell ref="H23:I23"/>
    <mergeCell ref="A27:C27"/>
    <mergeCell ref="D27:G27"/>
    <mergeCell ref="H27:I27"/>
    <mergeCell ref="A28:C28"/>
    <mergeCell ref="D28:G28"/>
    <mergeCell ref="H28:I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rab 2021 (2)</vt:lpstr>
      <vt:lpstr>rab 2021</vt:lpstr>
      <vt:lpstr>Sheet1</vt:lpstr>
      <vt:lpstr>Sheet2</vt:lpstr>
      <vt:lpstr>Sheet3</vt:lpstr>
      <vt:lpstr>'rab 2021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NXKDMSN0063320@outlook.com</cp:lastModifiedBy>
  <cp:lastPrinted>2025-06-10T09:36:28Z</cp:lastPrinted>
  <dcterms:created xsi:type="dcterms:W3CDTF">2025-05-03T04:00:49Z</dcterms:created>
  <dcterms:modified xsi:type="dcterms:W3CDTF">2025-06-10T09:36:38Z</dcterms:modified>
</cp:coreProperties>
</file>