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12" windowWidth="20556" windowHeight="3696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H16" i="8"/>
  <c r="I18" s="1"/>
  <c r="H17"/>
  <c r="A10" l="1"/>
  <c r="A11" s="1"/>
  <c r="A12" s="1"/>
  <c r="P31"/>
  <c r="Q31" s="1"/>
  <c r="R31" l="1"/>
  <c r="S31" s="1"/>
  <c r="T31" s="1"/>
  <c r="U31" s="1"/>
  <c r="V31" l="1"/>
  <c r="W31" l="1"/>
  <c r="X31" l="1"/>
  <c r="H11" l="1"/>
  <c r="H10"/>
  <c r="K15" l="1"/>
  <c r="K12"/>
  <c r="H12"/>
  <c r="I14" l="1"/>
  <c r="I19" s="1"/>
  <c r="I20" s="1"/>
  <c r="I21" s="1"/>
  <c r="N31" s="1"/>
  <c r="T32" l="1"/>
  <c r="R32"/>
  <c r="P32"/>
  <c r="P33" s="1"/>
  <c r="P34" s="1"/>
  <c r="Q32"/>
  <c r="S32"/>
  <c r="U32"/>
  <c r="V32"/>
  <c r="W32"/>
  <c r="X32"/>
  <c r="S33" l="1"/>
  <c r="S34" s="1"/>
  <c r="W33"/>
  <c r="W34" s="1"/>
  <c r="W35" s="1"/>
  <c r="Q33"/>
  <c r="Q34" s="1"/>
  <c r="Q36" s="1"/>
  <c r="X33"/>
  <c r="X34" s="1"/>
  <c r="T33"/>
  <c r="T34" s="1"/>
  <c r="U33"/>
  <c r="U34" s="1"/>
  <c r="R33"/>
  <c r="R34" s="1"/>
  <c r="V33"/>
  <c r="V34" s="1"/>
  <c r="P35" l="1"/>
  <c r="P37" s="1"/>
  <c r="Q35"/>
  <c r="Q37" s="1"/>
  <c r="W36"/>
  <c r="W37" s="1"/>
  <c r="V35"/>
  <c r="V36"/>
  <c r="T36"/>
  <c r="T35"/>
  <c r="U35"/>
  <c r="U36"/>
  <c r="R36"/>
  <c r="R35"/>
  <c r="S35"/>
  <c r="S36"/>
  <c r="X36"/>
  <c r="X35"/>
  <c r="T37" l="1"/>
  <c r="R37"/>
  <c r="S37"/>
  <c r="U37"/>
  <c r="V37"/>
  <c r="X37"/>
  <c r="N39" l="1"/>
  <c r="B21" s="1"/>
</calcChain>
</file>

<file path=xl/sharedStrings.xml><?xml version="1.0" encoding="utf-8"?>
<sst xmlns="http://schemas.openxmlformats.org/spreadsheetml/2006/main" count="53" uniqueCount="45">
  <si>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</si>
  <si>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</si>
  <si>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</si>
  <si>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</si>
  <si>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</si>
  <si>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</si>
  <si>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</si>
  <si>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</si>
  <si>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</si>
  <si>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</si>
  <si>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</si>
  <si>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</si>
  <si>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</si>
  <si>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</si>
  <si>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</si>
  <si>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</si>
  <si>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</si>
  <si>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</si>
  <si>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</si>
  <si>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</si>
  <si>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</si>
  <si>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unit</t>
  </si>
  <si>
    <t>MATERIAL</t>
  </si>
  <si>
    <t xml:space="preserve">Terbilang : </t>
  </si>
  <si>
    <t>Kadiv. Perencanaan Air Minum</t>
  </si>
  <si>
    <t>Asesoris pemasangan (fisher, kabel ties, paku klem kabel, isolasi scotch)</t>
  </si>
  <si>
    <t>stok gudang</t>
  </si>
  <si>
    <t>-</t>
  </si>
  <si>
    <t>Rupiah</t>
  </si>
  <si>
    <t>roll</t>
  </si>
  <si>
    <t>Set</t>
  </si>
  <si>
    <t>Ali Ismail Siregar</t>
  </si>
  <si>
    <t>Kadiv. Transmisi Distribusi</t>
  </si>
  <si>
    <t>Kabel NYYHY Eterna, 4 x 0,75 mm</t>
  </si>
  <si>
    <t>Medan,          Juni 2024</t>
  </si>
  <si>
    <t>Dedi Gusman</t>
  </si>
  <si>
    <t>Julfan Fadhli Siregar</t>
  </si>
  <si>
    <t>LOKASI: BOOSTER PUMP SEJARAH</t>
  </si>
  <si>
    <t>Siemens MAG8000 Display unit</t>
  </si>
  <si>
    <t>Selang konduit nylon 1"</t>
  </si>
  <si>
    <t xml:space="preserve">Pemasangan kabel dari display unit ke PLC SCADA di ruang operator. </t>
  </si>
  <si>
    <t>m</t>
  </si>
  <si>
    <t>Pemasangan display unit MAG8000 di lokasi, setting dan kalibrasi unit, termasuk setting Server SCADA untuk integrasi flowmeter ke dalam sistem</t>
  </si>
  <si>
    <t>Ls</t>
  </si>
  <si>
    <t>PEMASANGAN DISPLAY FLOWMETER MAG8000 SIEMENS JALUR INLET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</si>
</sst>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5" fillId="0" borderId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4" fontId="29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7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165" fontId="22" fillId="0" borderId="14" xfId="28" applyFont="1" applyBorder="1" applyAlignment="1">
      <alignment vertical="center"/>
    </xf>
    <xf numFmtId="165" fontId="22" fillId="0" borderId="12" xfId="28" applyFont="1" applyBorder="1" applyAlignment="1">
      <alignment vertical="center"/>
    </xf>
    <xf numFmtId="165" fontId="22" fillId="0" borderId="15" xfId="28" applyFont="1" applyBorder="1" applyAlignment="1">
      <alignment vertical="center"/>
    </xf>
    <xf numFmtId="165" fontId="22" fillId="0" borderId="16" xfId="28" applyFont="1" applyBorder="1" applyAlignment="1">
      <alignment vertical="center"/>
    </xf>
    <xf numFmtId="165" fontId="23" fillId="0" borderId="17" xfId="28" applyFont="1" applyBorder="1" applyAlignment="1">
      <alignment horizontal="center" vertical="center"/>
    </xf>
    <xf numFmtId="165" fontId="22" fillId="0" borderId="17" xfId="28" applyFont="1" applyBorder="1" applyAlignment="1">
      <alignment vertical="center"/>
    </xf>
    <xf numFmtId="165" fontId="22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4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3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2" fillId="0" borderId="12" xfId="28" applyFont="1" applyBorder="1" applyAlignment="1">
      <alignment horizontal="center" vertical="center"/>
    </xf>
    <xf numFmtId="165" fontId="22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0" fontId="21" fillId="0" borderId="11" xfId="0" quotePrefix="1" applyFont="1" applyBorder="1" applyAlignment="1">
      <alignment horizontal="center"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31" fillId="0" borderId="0" xfId="43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Comma 2" xfId="45"/>
    <cellStyle name="Comma[0]_Sheet1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ColWidth="9.109375" defaultRowHeight="14.4"/>
  <cols>
    <col min="1" max="16384" width="9.109375" style="61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0"/>
  <sheetViews>
    <sheetView tabSelected="1" zoomScale="70" zoomScaleNormal="70" workbookViewId="0">
      <selection activeCell="G17" sqref="G17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5" style="1" customWidth="1"/>
    <col min="4" max="4" width="10" style="58" customWidth="1"/>
    <col min="5" max="5" width="8.5546875" style="1" customWidth="1"/>
    <col min="6" max="6" width="11" style="1" customWidth="1"/>
    <col min="7" max="7" width="16.44140625" style="1" customWidth="1"/>
    <col min="8" max="8" width="18.8867187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1" ht="33.6">
      <c r="A2" s="5"/>
      <c r="B2" s="74" t="s">
        <v>20</v>
      </c>
      <c r="C2" s="74"/>
      <c r="D2" s="74"/>
      <c r="E2" s="74"/>
      <c r="F2" s="74"/>
      <c r="G2" s="74"/>
      <c r="H2" s="74"/>
      <c r="I2" s="74"/>
    </row>
    <row r="3" spans="1:11" ht="24.75" customHeight="1">
      <c r="A3" s="5"/>
      <c r="B3" s="75" t="s">
        <v>44</v>
      </c>
      <c r="C3" s="75"/>
      <c r="D3" s="75"/>
      <c r="E3" s="75"/>
      <c r="F3" s="75"/>
      <c r="G3" s="75"/>
      <c r="H3" s="75"/>
      <c r="I3" s="75"/>
    </row>
    <row r="4" spans="1:11" ht="25.8">
      <c r="A4" s="39"/>
      <c r="B4" s="76" t="s">
        <v>37</v>
      </c>
      <c r="C4" s="76"/>
      <c r="D4" s="76"/>
      <c r="E4" s="76"/>
      <c r="F4" s="76"/>
      <c r="G4" s="76"/>
      <c r="H4" s="76"/>
      <c r="I4" s="76"/>
    </row>
    <row r="5" spans="1:11" ht="15.6">
      <c r="A5" s="60"/>
      <c r="B5" s="60"/>
      <c r="C5" s="60"/>
      <c r="D5" s="60"/>
      <c r="E5" s="60"/>
      <c r="F5" s="60"/>
      <c r="G5" s="60"/>
      <c r="H5" s="60"/>
      <c r="I5" s="60"/>
    </row>
    <row r="6" spans="1:11" ht="15.6">
      <c r="A6" s="77" t="s">
        <v>0</v>
      </c>
      <c r="B6" s="79" t="s">
        <v>1</v>
      </c>
      <c r="C6" s="80"/>
      <c r="D6" s="77" t="s">
        <v>2</v>
      </c>
      <c r="E6" s="77" t="s">
        <v>3</v>
      </c>
      <c r="F6" s="77" t="s">
        <v>4</v>
      </c>
      <c r="G6" s="6" t="s">
        <v>5</v>
      </c>
      <c r="H6" s="6" t="s">
        <v>6</v>
      </c>
      <c r="I6" s="6" t="s">
        <v>7</v>
      </c>
    </row>
    <row r="7" spans="1:11" ht="15.6">
      <c r="A7" s="78"/>
      <c r="B7" s="81"/>
      <c r="C7" s="82"/>
      <c r="D7" s="78"/>
      <c r="E7" s="78"/>
      <c r="F7" s="78"/>
      <c r="G7" s="7" t="s">
        <v>8</v>
      </c>
      <c r="H7" s="7" t="s">
        <v>8</v>
      </c>
      <c r="I7" s="7" t="s">
        <v>8</v>
      </c>
    </row>
    <row r="8" spans="1:11" ht="15.6">
      <c r="A8" s="6" t="s">
        <v>9</v>
      </c>
      <c r="B8" s="52" t="s">
        <v>22</v>
      </c>
      <c r="C8" s="49"/>
      <c r="D8" s="41"/>
      <c r="E8" s="8"/>
      <c r="F8" s="8"/>
      <c r="G8" s="8"/>
      <c r="H8" s="9"/>
      <c r="I8" s="10"/>
    </row>
    <row r="9" spans="1:11" s="48" customFormat="1" ht="20.399999999999999" customHeight="1">
      <c r="A9" s="44">
        <v>1</v>
      </c>
      <c r="B9" s="72" t="s">
        <v>38</v>
      </c>
      <c r="C9" s="73"/>
      <c r="D9" s="45">
        <v>1</v>
      </c>
      <c r="E9" s="44" t="s">
        <v>21</v>
      </c>
      <c r="F9" s="64" t="s">
        <v>27</v>
      </c>
      <c r="G9" s="46" t="s">
        <v>26</v>
      </c>
      <c r="H9" s="46" t="s">
        <v>26</v>
      </c>
      <c r="I9" s="47"/>
    </row>
    <row r="10" spans="1:11" s="48" customFormat="1" ht="22.2" customHeight="1">
      <c r="A10" s="44">
        <f>+A9+1</f>
        <v>2</v>
      </c>
      <c r="B10" s="72" t="s">
        <v>39</v>
      </c>
      <c r="C10" s="73"/>
      <c r="D10" s="45">
        <v>8</v>
      </c>
      <c r="E10" s="44" t="s">
        <v>41</v>
      </c>
      <c r="F10" s="44" t="s">
        <v>10</v>
      </c>
      <c r="G10" s="46">
        <v>15000</v>
      </c>
      <c r="H10" s="46">
        <f>+G10*D10</f>
        <v>120000</v>
      </c>
      <c r="I10" s="47"/>
    </row>
    <row r="11" spans="1:11" s="48" customFormat="1" ht="18" customHeight="1">
      <c r="A11" s="44">
        <f>+A10+1</f>
        <v>3</v>
      </c>
      <c r="B11" s="72" t="s">
        <v>33</v>
      </c>
      <c r="C11" s="73"/>
      <c r="D11" s="45">
        <v>1</v>
      </c>
      <c r="E11" s="44" t="s">
        <v>29</v>
      </c>
      <c r="F11" s="44" t="s">
        <v>10</v>
      </c>
      <c r="G11" s="46">
        <v>850000</v>
      </c>
      <c r="H11" s="46">
        <f>+G11*D11</f>
        <v>850000</v>
      </c>
      <c r="I11" s="47"/>
    </row>
    <row r="12" spans="1:11" s="48" customFormat="1" ht="18" customHeight="1">
      <c r="A12" s="44">
        <f>+A11+1</f>
        <v>4</v>
      </c>
      <c r="B12" s="72" t="s">
        <v>25</v>
      </c>
      <c r="C12" s="73"/>
      <c r="D12" s="45">
        <v>1</v>
      </c>
      <c r="E12" s="44" t="s">
        <v>30</v>
      </c>
      <c r="F12" s="44" t="s">
        <v>10</v>
      </c>
      <c r="G12" s="46">
        <v>200000</v>
      </c>
      <c r="H12" s="46">
        <f t="shared" ref="H12" si="0">+G12*D12</f>
        <v>200000</v>
      </c>
      <c r="I12" s="47"/>
      <c r="K12" s="48">
        <f>24*3*2</f>
        <v>144</v>
      </c>
    </row>
    <row r="13" spans="1:11" s="48" customFormat="1" ht="18" customHeight="1">
      <c r="A13" s="11"/>
      <c r="B13" s="72"/>
      <c r="C13" s="73"/>
      <c r="D13" s="45"/>
      <c r="E13" s="44"/>
      <c r="F13" s="44"/>
      <c r="G13" s="46"/>
      <c r="H13" s="46"/>
      <c r="I13" s="47"/>
    </row>
    <row r="14" spans="1:11" ht="15.6">
      <c r="A14" s="32"/>
      <c r="B14" s="35"/>
      <c r="C14" s="50"/>
      <c r="D14" s="13"/>
      <c r="E14" s="11"/>
      <c r="F14" s="11"/>
      <c r="G14" s="12"/>
      <c r="H14" s="33"/>
      <c r="I14" s="34">
        <f>SUM(H9:H14)</f>
        <v>1170000</v>
      </c>
    </row>
    <row r="15" spans="1:11" ht="15.6">
      <c r="A15" s="15" t="s">
        <v>11</v>
      </c>
      <c r="B15" s="52" t="s">
        <v>12</v>
      </c>
      <c r="C15" s="49"/>
      <c r="D15" s="41"/>
      <c r="E15" s="42"/>
      <c r="F15" s="42"/>
      <c r="G15" s="43"/>
      <c r="H15" s="12"/>
      <c r="I15" s="40"/>
      <c r="K15" s="1">
        <f>21*3*2</f>
        <v>126</v>
      </c>
    </row>
    <row r="16" spans="1:11" s="48" customFormat="1" ht="66.599999999999994" customHeight="1">
      <c r="A16" s="62">
        <v>1</v>
      </c>
      <c r="B16" s="72" t="s">
        <v>42</v>
      </c>
      <c r="C16" s="73"/>
      <c r="D16" s="45">
        <v>1</v>
      </c>
      <c r="E16" s="44" t="s">
        <v>43</v>
      </c>
      <c r="F16" s="44" t="s">
        <v>10</v>
      </c>
      <c r="G16" s="63">
        <v>1500000</v>
      </c>
      <c r="H16" s="63">
        <f>+G16*D16</f>
        <v>1500000</v>
      </c>
      <c r="I16" s="47"/>
    </row>
    <row r="17" spans="1:24" s="48" customFormat="1" ht="57" customHeight="1">
      <c r="A17" s="62">
        <v>2</v>
      </c>
      <c r="B17" s="72" t="s">
        <v>40</v>
      </c>
      <c r="C17" s="73"/>
      <c r="D17" s="45">
        <v>1</v>
      </c>
      <c r="E17" s="44" t="s">
        <v>43</v>
      </c>
      <c r="F17" s="44" t="s">
        <v>10</v>
      </c>
      <c r="G17" s="63">
        <v>300000</v>
      </c>
      <c r="H17" s="63">
        <f>+G17*D17</f>
        <v>300000</v>
      </c>
      <c r="I17" s="47"/>
    </row>
    <row r="18" spans="1:24" ht="15.6">
      <c r="A18" s="17"/>
      <c r="B18" s="53"/>
      <c r="C18" s="51"/>
      <c r="D18" s="18"/>
      <c r="E18" s="11"/>
      <c r="F18" s="11"/>
      <c r="G18" s="16"/>
      <c r="H18" s="16"/>
      <c r="I18" s="28">
        <f>SUM(H16:H17)</f>
        <v>1800000</v>
      </c>
    </row>
    <row r="19" spans="1:24" ht="15.6">
      <c r="A19" s="19"/>
      <c r="B19" s="14"/>
      <c r="C19" s="14"/>
      <c r="D19" s="55"/>
      <c r="E19" s="20"/>
      <c r="F19" s="30"/>
      <c r="G19" s="30" t="s">
        <v>13</v>
      </c>
      <c r="H19" s="31"/>
      <c r="I19" s="29">
        <f>I14+I18</f>
        <v>2970000</v>
      </c>
    </row>
    <row r="20" spans="1:24" ht="15.6">
      <c r="A20" s="21"/>
      <c r="B20" s="22" t="s">
        <v>23</v>
      </c>
      <c r="C20" s="22"/>
      <c r="D20" s="56"/>
      <c r="E20" s="22"/>
      <c r="F20" s="22"/>
      <c r="G20" s="23"/>
      <c r="H20" s="37" t="s">
        <v>14</v>
      </c>
      <c r="I20" s="9">
        <f>I19</f>
        <v>2970000</v>
      </c>
    </row>
    <row r="21" spans="1:24" ht="15.6">
      <c r="A21" s="24"/>
      <c r="B21" s="54" t="str">
        <f>+N39</f>
        <v>Dua Juta Sembilan Ratus Tujuh Puluh  Ribu Rupiah</v>
      </c>
      <c r="C21" s="25"/>
      <c r="D21" s="57"/>
      <c r="E21" s="26"/>
      <c r="F21" s="26"/>
      <c r="G21" s="27"/>
      <c r="H21" s="38" t="s">
        <v>15</v>
      </c>
      <c r="I21" s="28">
        <f>ROUND(I20,-3)</f>
        <v>2970000</v>
      </c>
    </row>
    <row r="22" spans="1:24" ht="15.6">
      <c r="A22" s="2"/>
      <c r="B22" s="2"/>
      <c r="C22" s="2"/>
      <c r="D22" s="36"/>
      <c r="E22" s="2"/>
      <c r="F22" s="2"/>
      <c r="G22" s="2"/>
      <c r="H22" s="2"/>
      <c r="I22" s="3"/>
    </row>
    <row r="23" spans="1:24" ht="15.6">
      <c r="A23" s="4"/>
      <c r="B23" s="4"/>
      <c r="C23" s="4"/>
      <c r="D23" s="59"/>
      <c r="E23" s="4"/>
      <c r="F23" s="4"/>
      <c r="G23" s="4"/>
      <c r="H23" s="71" t="s">
        <v>34</v>
      </c>
      <c r="I23" s="71"/>
    </row>
    <row r="24" spans="1:24" ht="15.6">
      <c r="A24" s="71" t="s">
        <v>16</v>
      </c>
      <c r="B24" s="71"/>
      <c r="C24" s="71"/>
      <c r="D24" s="71" t="s">
        <v>17</v>
      </c>
      <c r="E24" s="71"/>
      <c r="F24" s="71"/>
      <c r="G24" s="4"/>
      <c r="H24" s="71" t="s">
        <v>18</v>
      </c>
      <c r="I24" s="71"/>
    </row>
    <row r="25" spans="1:24" ht="15.6">
      <c r="A25" s="4"/>
      <c r="B25" s="4"/>
      <c r="C25" s="4"/>
      <c r="D25" s="59"/>
      <c r="E25" s="4"/>
      <c r="F25" s="4"/>
      <c r="G25" s="4"/>
      <c r="H25" s="4"/>
      <c r="I25" s="4"/>
    </row>
    <row r="26" spans="1:24" ht="15.6">
      <c r="A26" s="4"/>
      <c r="B26" s="4"/>
      <c r="C26" s="4"/>
      <c r="D26" s="59"/>
      <c r="E26" s="4"/>
      <c r="F26" s="4"/>
      <c r="G26" s="4"/>
      <c r="H26" s="4"/>
      <c r="I26" s="4"/>
    </row>
    <row r="27" spans="1:24" ht="15.6">
      <c r="A27" s="4"/>
      <c r="B27" s="4"/>
      <c r="C27" s="4"/>
      <c r="D27" s="59"/>
      <c r="E27" s="4"/>
      <c r="F27" s="4"/>
      <c r="G27" s="4"/>
      <c r="H27" s="4"/>
      <c r="I27" s="4"/>
    </row>
    <row r="28" spans="1:24" ht="15.6">
      <c r="A28" s="70" t="s">
        <v>31</v>
      </c>
      <c r="B28" s="70"/>
      <c r="C28" s="70"/>
      <c r="D28" s="70" t="s">
        <v>35</v>
      </c>
      <c r="E28" s="70"/>
      <c r="F28" s="70"/>
      <c r="G28" s="4"/>
      <c r="H28" s="70" t="s">
        <v>36</v>
      </c>
      <c r="I28" s="70"/>
    </row>
    <row r="29" spans="1:24" ht="15.6">
      <c r="A29" s="71" t="s">
        <v>24</v>
      </c>
      <c r="B29" s="71"/>
      <c r="C29" s="71"/>
      <c r="D29" s="71" t="s">
        <v>32</v>
      </c>
      <c r="E29" s="71"/>
      <c r="F29" s="71"/>
      <c r="G29" s="4"/>
      <c r="H29" s="71" t="s">
        <v>19</v>
      </c>
      <c r="I29" s="71"/>
    </row>
    <row r="31" spans="1:24" ht="14.4">
      <c r="N31" s="65">
        <f>+I21</f>
        <v>2970000</v>
      </c>
      <c r="O31" s="66">
        <v>1</v>
      </c>
      <c r="P31" s="66">
        <f>+O31*10</f>
        <v>10</v>
      </c>
      <c r="Q31" s="66">
        <f t="shared" ref="Q31:X31" si="1">+P31*10</f>
        <v>100</v>
      </c>
      <c r="R31" s="66">
        <f t="shared" si="1"/>
        <v>1000</v>
      </c>
      <c r="S31" s="66">
        <f t="shared" si="1"/>
        <v>10000</v>
      </c>
      <c r="T31" s="66">
        <f t="shared" si="1"/>
        <v>100000</v>
      </c>
      <c r="U31" s="66">
        <f t="shared" si="1"/>
        <v>1000000</v>
      </c>
      <c r="V31" s="66">
        <f t="shared" si="1"/>
        <v>10000000</v>
      </c>
      <c r="W31" s="66">
        <f t="shared" si="1"/>
        <v>100000000</v>
      </c>
      <c r="X31" s="66">
        <f t="shared" si="1"/>
        <v>1000000000</v>
      </c>
    </row>
    <row r="32" spans="1:24" ht="14.4">
      <c r="N32" s="67" t="s">
        <v>28</v>
      </c>
      <c r="O32" s="66">
        <v>0</v>
      </c>
      <c r="P32" s="68">
        <f>MOD(N31,P31)</f>
        <v>0</v>
      </c>
      <c r="Q32" s="68">
        <f>MOD(N31,Q31)</f>
        <v>0</v>
      </c>
      <c r="R32" s="68">
        <f>MOD(N31,R31)</f>
        <v>0</v>
      </c>
      <c r="S32" s="68">
        <f>MOD(N31,S31)</f>
        <v>0</v>
      </c>
      <c r="T32" s="68">
        <f>MOD(N31,T31)</f>
        <v>70000</v>
      </c>
      <c r="U32" s="68">
        <f>MOD(N31,U31)</f>
        <v>970000</v>
      </c>
      <c r="V32" s="68">
        <f>MOD(N31,V31)</f>
        <v>2970000</v>
      </c>
      <c r="W32" s="68">
        <f>MOD(N31,W31)</f>
        <v>2970000</v>
      </c>
      <c r="X32" s="68">
        <f>MOD(N31,X31)</f>
        <v>2970000</v>
      </c>
    </row>
    <row r="33" spans="14:24" ht="14.4">
      <c r="N33" s="66"/>
      <c r="O33" s="66"/>
      <c r="P33" s="66">
        <f t="shared" ref="P33:U33" si="2">+P32-O32</f>
        <v>0</v>
      </c>
      <c r="Q33" s="66">
        <f t="shared" si="2"/>
        <v>0</v>
      </c>
      <c r="R33" s="66">
        <f t="shared" si="2"/>
        <v>0</v>
      </c>
      <c r="S33" s="66">
        <f t="shared" si="2"/>
        <v>0</v>
      </c>
      <c r="T33" s="66">
        <f t="shared" si="2"/>
        <v>70000</v>
      </c>
      <c r="U33" s="66">
        <f t="shared" si="2"/>
        <v>900000</v>
      </c>
      <c r="V33" s="66">
        <f>+V32-U32</f>
        <v>2000000</v>
      </c>
      <c r="W33" s="66">
        <f t="shared" ref="W33:X33" si="3">+W32-V32</f>
        <v>0</v>
      </c>
      <c r="X33" s="66">
        <f t="shared" si="3"/>
        <v>0</v>
      </c>
    </row>
    <row r="34" spans="14:24" ht="14.4">
      <c r="N34" s="66"/>
      <c r="O34" s="66"/>
      <c r="P34" s="66">
        <f t="shared" ref="P34:U34" si="4">+P33*10/P31</f>
        <v>0</v>
      </c>
      <c r="Q34" s="66">
        <f t="shared" si="4"/>
        <v>0</v>
      </c>
      <c r="R34" s="66">
        <f t="shared" si="4"/>
        <v>0</v>
      </c>
      <c r="S34" s="66">
        <f t="shared" si="4"/>
        <v>0</v>
      </c>
      <c r="T34" s="66">
        <f t="shared" si="4"/>
        <v>7</v>
      </c>
      <c r="U34" s="66">
        <f t="shared" si="4"/>
        <v>9</v>
      </c>
      <c r="V34" s="66">
        <f>+V33*10/V31</f>
        <v>2</v>
      </c>
      <c r="W34" s="66">
        <f t="shared" ref="W34:X34" si="5">+W33*10/W31</f>
        <v>0</v>
      </c>
      <c r="X34" s="66">
        <f t="shared" si="5"/>
        <v>0</v>
      </c>
    </row>
    <row r="35" spans="14:24" ht="14.4">
      <c r="N35" s="66"/>
      <c r="O35" s="66"/>
      <c r="P35" s="66" t="str">
        <f>IF(AND(P34&gt;0,Q34&lt;&gt;1),CHOOSE(P34,"satu","dua","tiga","empat","lima","enam","tujuh","delapan","sembilan"),"")</f>
        <v/>
      </c>
      <c r="Q35" s="66" t="str">
        <f>IF(Q34&gt;0,CHOOSE(Q34,CHOOSE(P34+1,"se","se","dua","tiga","empat","lima","enam","tujuh","delapan","sembilan"),"dua","tiga","empat","lima","enam","tujuh","delapan","sembilan"),"")</f>
        <v/>
      </c>
      <c r="R35" s="66" t="str">
        <f>IF(R34&gt;0,CHOOSE(R34,"se","dua","tiga","empat","lima","enam","tujuh","delapan","sembilan"),"")</f>
        <v/>
      </c>
      <c r="S35" s="66" t="str">
        <f>IF(AND(S34&gt;0,T34&lt;&gt;1),CHOOSE(S34,"satu","dua","tiga","empat","lima","enam","tujuh","delapan","sembilan"),"")</f>
        <v/>
      </c>
      <c r="T35" s="66" t="str">
        <f>IF(T34&gt;0,CHOOSE(T34,CHOOSE(S34+1,"se","se","dua","tiga","empat","lima","enam","tujuh","delapan","sembilan"),"dua","tiga","empat","lima","enam","tujuh","delapan","sembilan"),"")</f>
        <v>tujuh</v>
      </c>
      <c r="U35" s="66" t="str">
        <f>IF(U34&gt;0,CHOOSE(U34,"se","dua","tiga","empat","lima","enam","tujuh","delapan","sembilan"),"")</f>
        <v>sembilan</v>
      </c>
      <c r="V35" s="66" t="str">
        <f>IF(AND(V34&gt;0,W34&lt;&gt;1),CHOOSE(V34,"satu","dua","tiga","empat","lima","enam","tujuh","delapan","sembilan"),"")</f>
        <v>dua</v>
      </c>
      <c r="W35" s="66" t="str">
        <f>IF(W34&gt;0,CHOOSE(W34,CHOOSE(V34+1,"","se","dua","tiga","empat","lima","enam","tujuh","delapan","sembilan"),"dua","tiga","empat","lima","enam","tujuh","delapan","sembilan"),"")</f>
        <v/>
      </c>
      <c r="X35" s="66" t="str">
        <f>IF(X34&gt;0,CHOOSE(X34,"se","dua","tiga","empat","lima","enam","tujuh","delapan","sembilan"),"")</f>
        <v/>
      </c>
    </row>
    <row r="36" spans="14:24" ht="14.4">
      <c r="N36" s="66"/>
      <c r="O36" s="66"/>
      <c r="P36" s="66"/>
      <c r="Q36" s="66" t="str">
        <f>IF(Q34&gt;0,IF(AND(Q34=1,P34&gt;0)," belas "," puluh "),"")</f>
        <v/>
      </c>
      <c r="R36" s="66" t="str">
        <f>IF(R34&gt;0," ratus ","")</f>
        <v/>
      </c>
      <c r="S36" s="66" t="str">
        <f>IF(SUM(S34,U34)&gt;0," ribu ","")</f>
        <v xml:space="preserve"> ribu </v>
      </c>
      <c r="T36" s="66" t="str">
        <f>IF(T34&gt;0,IF(AND(T34=1,S34&gt;0)," belas "," puluh "),"")</f>
        <v xml:space="preserve"> puluh </v>
      </c>
      <c r="U36" s="66" t="str">
        <f>IF(U34&gt;0," ratus ","")</f>
        <v xml:space="preserve"> ratus </v>
      </c>
      <c r="V36" s="66" t="str">
        <f>IF(SUM(V34,X34)&gt;0," juta ","")</f>
        <v xml:space="preserve"> juta </v>
      </c>
      <c r="W36" s="66" t="str">
        <f>IF(W34&gt;0,IF(AND(W34=1,V34&gt;0)," belas "," puluh "),"")</f>
        <v/>
      </c>
      <c r="X36" s="66" t="str">
        <f>IF(X34&gt;0," ratus ","")</f>
        <v/>
      </c>
    </row>
    <row r="37" spans="14:24" ht="14.4">
      <c r="N37" s="66"/>
      <c r="O37" s="66"/>
      <c r="P37" s="66" t="str">
        <f>CONCATENATE(P35,P30)</f>
        <v/>
      </c>
      <c r="Q37" s="66" t="str">
        <f t="shared" ref="Q37:X37" si="6">CONCATENATE(Q35,Q36)</f>
        <v/>
      </c>
      <c r="R37" s="66" t="str">
        <f t="shared" si="6"/>
        <v/>
      </c>
      <c r="S37" s="66" t="str">
        <f t="shared" si="6"/>
        <v xml:space="preserve"> ribu </v>
      </c>
      <c r="T37" s="66" t="str">
        <f t="shared" si="6"/>
        <v xml:space="preserve">tujuh puluh </v>
      </c>
      <c r="U37" s="66" t="str">
        <f t="shared" si="6"/>
        <v xml:space="preserve">sembilan ratus </v>
      </c>
      <c r="V37" s="66" t="str">
        <f t="shared" si="6"/>
        <v xml:space="preserve">dua juta </v>
      </c>
      <c r="W37" s="66" t="str">
        <f t="shared" si="6"/>
        <v/>
      </c>
      <c r="X37" s="66" t="str">
        <f t="shared" si="6"/>
        <v/>
      </c>
    </row>
    <row r="38" spans="14:24" ht="14.4"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4:24" ht="14.4">
      <c r="N39" s="67" t="str">
        <f>PROPER(CONCATENATE(X37,W37,V37,U37,T37,S37,R37,Q37,P37,N32))</f>
        <v>Dua Juta Sembilan Ratus Tujuh Puluh  Ribu Rupiah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4:24" ht="15"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</sheetData>
  <mergeCells count="24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0:C10"/>
    <mergeCell ref="B11:C11"/>
    <mergeCell ref="A28:C28"/>
    <mergeCell ref="D28:F28"/>
    <mergeCell ref="B12:C13"/>
    <mergeCell ref="B17:C17"/>
    <mergeCell ref="B16:C16"/>
    <mergeCell ref="H28:I28"/>
    <mergeCell ref="A29:C29"/>
    <mergeCell ref="D29:F29"/>
    <mergeCell ref="H29:I29"/>
    <mergeCell ref="H23:I23"/>
    <mergeCell ref="A24:C24"/>
    <mergeCell ref="D24:F24"/>
    <mergeCell ref="H24:I24"/>
  </mergeCells>
  <printOptions horizontalCentered="1"/>
  <pageMargins left="0.39370078740157483" right="0.39370078740157483" top="0.82677165354330717" bottom="0.55118110236220474" header="1.7716535433070868" footer="0.74803149606299213"/>
  <pageSetup paperSize="256" scale="73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2023-02-07T01:57:08Z</cp:lastPrinted>
  <dcterms:created xsi:type="dcterms:W3CDTF">2012-03-21T04:38:16Z</dcterms:created>
  <dcterms:modified xsi:type="dcterms:W3CDTF">2024-06-17T03:35:48Z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