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2018'!$A$2:$I$33</definedName>
  </definedNames>
  <calcPr calcId="125725"/>
</workbook>
</file>

<file path=xl/calcChain.xml><?xml version="1.0" encoding="utf-8"?>
<calcChain xmlns="http://schemas.openxmlformats.org/spreadsheetml/2006/main">
  <c r="S16" i="8"/>
  <c r="T16" s="1"/>
  <c r="U16" s="1"/>
  <c r="V16" s="1"/>
  <c r="W16" s="1"/>
  <c r="X16" s="1"/>
  <c r="R16"/>
  <c r="Q16"/>
  <c r="P16"/>
  <c r="D12" l="1"/>
  <c r="H12" s="1"/>
  <c r="D11"/>
  <c r="H11" s="1"/>
  <c r="A13"/>
  <c r="A14" s="1"/>
  <c r="A15" s="1"/>
  <c r="A11"/>
  <c r="A12"/>
  <c r="K12"/>
  <c r="K11"/>
  <c r="D14"/>
  <c r="D13"/>
  <c r="A10"/>
  <c r="K10"/>
  <c r="H10"/>
  <c r="H20"/>
  <c r="H19"/>
  <c r="H9"/>
  <c r="I21" l="1"/>
  <c r="K17"/>
  <c r="K15"/>
  <c r="H15"/>
  <c r="H14"/>
  <c r="K13"/>
  <c r="H13"/>
  <c r="M9"/>
  <c r="I16" l="1"/>
  <c r="I22" s="1"/>
  <c r="I24" s="1"/>
  <c r="I25" s="1"/>
  <c r="N16" s="1"/>
  <c r="W17" l="1"/>
  <c r="U17"/>
  <c r="Q17"/>
  <c r="X17"/>
  <c r="X18" s="1"/>
  <c r="X19" s="1"/>
  <c r="V17"/>
  <c r="V18" s="1"/>
  <c r="V19" s="1"/>
  <c r="T17"/>
  <c r="R17"/>
  <c r="R18" s="1"/>
  <c r="R19" s="1"/>
  <c r="P17"/>
  <c r="P18" s="1"/>
  <c r="P19" s="1"/>
  <c r="S17"/>
  <c r="S18" s="1"/>
  <c r="S19" s="1"/>
  <c r="V21" l="1"/>
  <c r="R21"/>
  <c r="R20"/>
  <c r="W18"/>
  <c r="W19" s="1"/>
  <c r="T18"/>
  <c r="T19" s="1"/>
  <c r="U18"/>
  <c r="U19" s="1"/>
  <c r="Q18"/>
  <c r="Q19" s="1"/>
  <c r="X21"/>
  <c r="X20"/>
  <c r="R22" l="1"/>
  <c r="U20"/>
  <c r="U21"/>
  <c r="Q20"/>
  <c r="Q22" s="1"/>
  <c r="Q21"/>
  <c r="T20"/>
  <c r="T21"/>
  <c r="P20"/>
  <c r="P22" s="1"/>
  <c r="X22"/>
  <c r="S20"/>
  <c r="S21"/>
  <c r="W20"/>
  <c r="W22" s="1"/>
  <c r="W21"/>
  <c r="V20"/>
  <c r="V22" s="1"/>
  <c r="S22" l="1"/>
  <c r="T22"/>
  <c r="U22"/>
  <c r="N24" l="1"/>
  <c r="B25" s="1"/>
</calcChain>
</file>

<file path=xl/sharedStrings.xml><?xml version="1.0" encoding="utf-8"?>
<sst xmlns="http://schemas.openxmlformats.org/spreadsheetml/2006/main" count="61" uniqueCount="48">
  <si>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</si>
  <si>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</si>
  <si>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</si>
  <si>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</si>
  <si>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</si>
  <si>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</si>
  <si>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</si>
  <si>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</si>
  <si>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</si>
  <si>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</si>
  <si>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</si>
  <si>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</si>
  <si>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</si>
  <si>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</si>
  <si>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</si>
  <si>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</si>
  <si>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</si>
  <si>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</si>
  <si>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</si>
  <si>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</si>
  <si>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</si>
  <si>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</si>
  <si>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</si>
  <si>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</si>
  <si>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</si>
  <si>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</si>
  <si>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</si>
  <si>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Muhri Fepri Iswanto</t>
  </si>
  <si>
    <t>Kadiv. Transmisi Distribusi</t>
  </si>
  <si>
    <t>Tabel</t>
  </si>
  <si>
    <t>- Tukang (1 orang)</t>
  </si>
  <si>
    <t>- Pekerja (1 orang)</t>
  </si>
  <si>
    <t>hari</t>
  </si>
  <si>
    <t>Water Level Controller (WLC) Hannyoung FS-3</t>
  </si>
  <si>
    <t>LOKASI: BOOSTER SEJARAH, GAPERTA, MABAR DAN MEDAN DENAI</t>
  </si>
  <si>
    <t>Perakitan WLC, instalasi elektrikal</t>
  </si>
  <si>
    <t>Kabel NYYHY Eterna 3 x 1.5 mm (1 roll = 50m)</t>
  </si>
  <si>
    <t>roll</t>
  </si>
  <si>
    <t>Sensor WLC ESF-01</t>
  </si>
  <si>
    <t xml:space="preserve">Steker + Stop Kontak 1 lubang Uticon </t>
  </si>
  <si>
    <t>set</t>
  </si>
  <si>
    <t>Asesoris pemasangan (kabel ties, isolasi, fisher, paku klem kabel)</t>
  </si>
  <si>
    <t>Box MCB 6 Grup - Hager</t>
  </si>
  <si>
    <t>MCB Schneider 6 A</t>
  </si>
  <si>
    <t>Rupiah</t>
  </si>
  <si>
    <t>OTOMATISASI SUM PUMP</t>
  </si>
  <si>
    <t>Disetujui oleh :</t>
  </si>
  <si>
    <t>Medan,     Desember 2019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</si>
</sst>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5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1" fillId="0" borderId="0" applyFont="0" applyFill="0" applyBorder="0" applyAlignment="0" applyProtection="0"/>
  </cellStyleXfs>
  <cellXfs count="97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5" fontId="27" fillId="0" borderId="11" xfId="28" applyNumberFormat="1" applyFont="1" applyBorder="1" applyAlignment="1">
      <alignment horizontal="center" vertical="top"/>
    </xf>
    <xf numFmtId="164" fontId="27" fillId="0" borderId="11" xfId="28" applyNumberFormat="1" applyFont="1" applyBorder="1" applyAlignment="1">
      <alignment horizontal="center" vertical="top"/>
    </xf>
    <xf numFmtId="43" fontId="27" fillId="0" borderId="11" xfId="0" applyNumberFormat="1" applyFont="1" applyBorder="1" applyAlignment="1">
      <alignment vertical="top"/>
    </xf>
    <xf numFmtId="43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5" fontId="27" fillId="0" borderId="11" xfId="28" applyNumberFormat="1" applyFont="1" applyBorder="1" applyAlignment="1">
      <alignment horizontal="center"/>
    </xf>
    <xf numFmtId="164" fontId="27" fillId="0" borderId="11" xfId="28" applyNumberFormat="1" applyFont="1" applyBorder="1" applyAlignment="1">
      <alignment horizontal="center"/>
    </xf>
    <xf numFmtId="43" fontId="27" fillId="0" borderId="11" xfId="0" applyNumberFormat="1" applyFont="1" applyBorder="1" applyAlignment="1"/>
    <xf numFmtId="43" fontId="31" fillId="0" borderId="0" xfId="28" applyFont="1"/>
    <xf numFmtId="0" fontId="27" fillId="0" borderId="10" xfId="0" applyFont="1" applyBorder="1" applyAlignment="1"/>
    <xf numFmtId="43" fontId="27" fillId="0" borderId="11" xfId="28" applyFont="1" applyBorder="1" applyAlignment="1">
      <alignment horizontal="center"/>
    </xf>
    <xf numFmtId="43" fontId="27" fillId="0" borderId="11" xfId="28" applyNumberFormat="1" applyFont="1" applyBorder="1"/>
    <xf numFmtId="43" fontId="27" fillId="0" borderId="10" xfId="28" applyNumberFormat="1" applyFont="1" applyBorder="1"/>
    <xf numFmtId="43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43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43" fontId="27" fillId="0" borderId="13" xfId="28" applyNumberFormat="1" applyFont="1" applyBorder="1"/>
    <xf numFmtId="43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164" fontId="27" fillId="0" borderId="11" xfId="28" applyNumberFormat="1" applyFont="1" applyBorder="1" applyAlignment="1">
      <alignment horizontal="right"/>
    </xf>
    <xf numFmtId="43" fontId="27" fillId="0" borderId="11" xfId="0" applyNumberFormat="1" applyFont="1" applyBorder="1"/>
    <xf numFmtId="43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164" fontId="27" fillId="0" borderId="12" xfId="28" applyNumberFormat="1" applyFont="1" applyBorder="1" applyAlignment="1">
      <alignment horizontal="center"/>
    </xf>
    <xf numFmtId="43" fontId="27" fillId="0" borderId="12" xfId="28" applyFont="1" applyBorder="1" applyAlignment="1">
      <alignment horizontal="left"/>
    </xf>
    <xf numFmtId="43" fontId="27" fillId="0" borderId="12" xfId="28" applyFont="1" applyBorder="1" applyAlignment="1">
      <alignment horizontal="right"/>
    </xf>
    <xf numFmtId="164" fontId="29" fillId="0" borderId="13" xfId="28" applyNumberFormat="1" applyFont="1" applyBorder="1" applyAlignment="1">
      <alignment horizontal="right"/>
    </xf>
    <xf numFmtId="43" fontId="29" fillId="0" borderId="11" xfId="0" applyNumberFormat="1" applyFont="1" applyBorder="1"/>
    <xf numFmtId="0" fontId="27" fillId="0" borderId="17" xfId="0" applyFont="1" applyBorder="1" applyAlignment="1"/>
    <xf numFmtId="43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3" fontId="27" fillId="0" borderId="17" xfId="28" applyFont="1" applyBorder="1" applyAlignment="1">
      <alignment horizontal="right"/>
    </xf>
    <xf numFmtId="43" fontId="28" fillId="0" borderId="10" xfId="0" applyNumberFormat="1" applyFont="1" applyBorder="1"/>
    <xf numFmtId="43" fontId="29" fillId="0" borderId="10" xfId="28" applyFont="1" applyBorder="1"/>
    <xf numFmtId="43" fontId="32" fillId="0" borderId="14" xfId="28" applyFont="1" applyBorder="1" applyAlignment="1">
      <alignment vertical="center"/>
    </xf>
    <xf numFmtId="43" fontId="32" fillId="0" borderId="12" xfId="28" applyFont="1" applyBorder="1" applyAlignment="1">
      <alignment vertical="center"/>
    </xf>
    <xf numFmtId="43" fontId="32" fillId="0" borderId="12" xfId="28" applyFont="1" applyBorder="1" applyAlignment="1">
      <alignment horizontal="center" vertical="center"/>
    </xf>
    <xf numFmtId="43" fontId="32" fillId="0" borderId="15" xfId="28" applyFont="1" applyBorder="1" applyAlignment="1">
      <alignment vertical="center"/>
    </xf>
    <xf numFmtId="0" fontId="29" fillId="0" borderId="13" xfId="0" applyFont="1" applyBorder="1"/>
    <xf numFmtId="43" fontId="29" fillId="0" borderId="13" xfId="0" applyNumberFormat="1" applyFont="1" applyBorder="1"/>
    <xf numFmtId="43" fontId="32" fillId="0" borderId="16" xfId="28" applyFont="1" applyBorder="1" applyAlignment="1">
      <alignment vertical="center"/>
    </xf>
    <xf numFmtId="43" fontId="33" fillId="0" borderId="17" xfId="28" applyFont="1" applyBorder="1" applyAlignment="1">
      <alignment horizontal="left" vertical="center"/>
    </xf>
    <xf numFmtId="43" fontId="33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vertical="center"/>
    </xf>
    <xf numFmtId="43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41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41" fontId="1" fillId="24" borderId="0" xfId="43" applyNumberFormat="1" applyFont="1" applyFill="1"/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5393</xdr:row>
      <xdr:rowOff>9525</xdr:rowOff>
    </xdr:from>
    <xdr:to>
      <xdr:col>1</xdr:col>
      <xdr:colOff>593435</xdr:colOff>
      <xdr:row>5393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5482</xdr:row>
      <xdr:rowOff>161925</xdr:rowOff>
    </xdr:from>
    <xdr:to>
      <xdr:col>1</xdr:col>
      <xdr:colOff>541238</xdr:colOff>
      <xdr:row>5483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5537</xdr:row>
      <xdr:rowOff>0</xdr:rowOff>
    </xdr:from>
    <xdr:to>
      <xdr:col>1</xdr:col>
      <xdr:colOff>623534</xdr:colOff>
      <xdr:row>5537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5339</xdr:row>
      <xdr:rowOff>9525</xdr:rowOff>
    </xdr:from>
    <xdr:to>
      <xdr:col>1</xdr:col>
      <xdr:colOff>593435</xdr:colOff>
      <xdr:row>5339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5299</xdr:row>
      <xdr:rowOff>9525</xdr:rowOff>
    </xdr:from>
    <xdr:to>
      <xdr:col>1</xdr:col>
      <xdr:colOff>593435</xdr:colOff>
      <xdr:row>5299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5578</xdr:row>
      <xdr:rowOff>0</xdr:rowOff>
    </xdr:from>
    <xdr:to>
      <xdr:col>1</xdr:col>
      <xdr:colOff>474563</xdr:colOff>
      <xdr:row>5578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1086</xdr:row>
      <xdr:rowOff>180975</xdr:rowOff>
    </xdr:from>
    <xdr:to>
      <xdr:col>1</xdr:col>
      <xdr:colOff>4476750</xdr:colOff>
      <xdr:row>1089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1122</xdr:row>
      <xdr:rowOff>180975</xdr:rowOff>
    </xdr:from>
    <xdr:to>
      <xdr:col>1</xdr:col>
      <xdr:colOff>4476750</xdr:colOff>
      <xdr:row>1125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1194</xdr:row>
      <xdr:rowOff>180975</xdr:rowOff>
    </xdr:from>
    <xdr:to>
      <xdr:col>1</xdr:col>
      <xdr:colOff>4476750</xdr:colOff>
      <xdr:row>1197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1158</xdr:row>
      <xdr:rowOff>180975</xdr:rowOff>
    </xdr:from>
    <xdr:to>
      <xdr:col>1</xdr:col>
      <xdr:colOff>4476750</xdr:colOff>
      <xdr:row>1161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1233</xdr:row>
      <xdr:rowOff>72118</xdr:rowOff>
    </xdr:from>
    <xdr:to>
      <xdr:col>1</xdr:col>
      <xdr:colOff>3333751</xdr:colOff>
      <xdr:row>1234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3"/>
  <sheetViews>
    <sheetView tabSelected="1" zoomScale="70" zoomScaleNormal="70" workbookViewId="0">
      <selection activeCell="H28" sqref="H28:I28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24" ht="33.75">
      <c r="A2" s="5"/>
      <c r="B2" s="83" t="s">
        <v>20</v>
      </c>
      <c r="C2" s="83"/>
      <c r="D2" s="83"/>
      <c r="E2" s="83"/>
      <c r="F2" s="83"/>
      <c r="G2" s="83"/>
      <c r="H2" s="83"/>
      <c r="I2" s="83"/>
    </row>
    <row r="3" spans="1:24" ht="24.75" customHeight="1">
      <c r="A3" s="5"/>
      <c r="B3" s="84" t="s">
        <v>45</v>
      </c>
      <c r="C3" s="84"/>
      <c r="D3" s="84"/>
      <c r="E3" s="84"/>
      <c r="F3" s="84"/>
      <c r="G3" s="84"/>
      <c r="H3" s="84"/>
      <c r="I3" s="84"/>
    </row>
    <row r="4" spans="1:24" ht="26.25">
      <c r="A4" s="12"/>
      <c r="B4" s="85" t="s">
        <v>34</v>
      </c>
      <c r="C4" s="85"/>
      <c r="D4" s="85"/>
      <c r="E4" s="85"/>
      <c r="F4" s="85"/>
      <c r="G4" s="85"/>
      <c r="H4" s="85"/>
      <c r="I4" s="85"/>
    </row>
    <row r="5" spans="1:24" ht="15.75">
      <c r="A5" s="21"/>
      <c r="B5" s="21"/>
      <c r="C5" s="21"/>
      <c r="D5" s="21"/>
      <c r="E5" s="21"/>
      <c r="F5" s="21"/>
      <c r="G5" s="21"/>
      <c r="H5" s="21"/>
      <c r="I5" s="21"/>
    </row>
    <row r="6" spans="1:24" ht="15.75">
      <c r="A6" s="89" t="s">
        <v>0</v>
      </c>
      <c r="B6" s="91" t="s">
        <v>1</v>
      </c>
      <c r="C6" s="92"/>
      <c r="D6" s="89" t="s">
        <v>2</v>
      </c>
      <c r="E6" s="89" t="s">
        <v>3</v>
      </c>
      <c r="F6" s="89" t="s">
        <v>4</v>
      </c>
      <c r="G6" s="6" t="s">
        <v>5</v>
      </c>
      <c r="H6" s="6" t="s">
        <v>6</v>
      </c>
      <c r="I6" s="6" t="s">
        <v>7</v>
      </c>
    </row>
    <row r="7" spans="1:24" ht="15.75">
      <c r="A7" s="90"/>
      <c r="B7" s="93"/>
      <c r="C7" s="94"/>
      <c r="D7" s="90"/>
      <c r="E7" s="90"/>
      <c r="F7" s="90"/>
      <c r="G7" s="7" t="s">
        <v>8</v>
      </c>
      <c r="H7" s="7" t="s">
        <v>8</v>
      </c>
      <c r="I7" s="7" t="s">
        <v>8</v>
      </c>
    </row>
    <row r="8" spans="1:24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4" s="27" customFormat="1" ht="18.75" customHeight="1">
      <c r="A9" s="23">
        <v>1</v>
      </c>
      <c r="B9" s="86" t="s">
        <v>33</v>
      </c>
      <c r="C9" s="82"/>
      <c r="D9" s="24">
        <v>4</v>
      </c>
      <c r="E9" s="23" t="s">
        <v>21</v>
      </c>
      <c r="F9" s="23" t="s">
        <v>10</v>
      </c>
      <c r="G9" s="25">
        <v>200000</v>
      </c>
      <c r="H9" s="25">
        <f>+G9*D9</f>
        <v>800000</v>
      </c>
      <c r="I9" s="26"/>
      <c r="M9" s="27">
        <f>280000/6</f>
        <v>46666.666666666664</v>
      </c>
    </row>
    <row r="10" spans="1:24" s="33" customFormat="1" ht="15.75">
      <c r="A10" s="23">
        <f>+A9+1</f>
        <v>2</v>
      </c>
      <c r="B10" s="29" t="s">
        <v>36</v>
      </c>
      <c r="C10" s="18"/>
      <c r="D10" s="30">
        <v>1</v>
      </c>
      <c r="E10" s="28" t="s">
        <v>37</v>
      </c>
      <c r="F10" s="28" t="s">
        <v>10</v>
      </c>
      <c r="G10" s="31">
        <v>450000</v>
      </c>
      <c r="H10" s="31">
        <f t="shared" ref="H10:H12" si="0">+G10*D10</f>
        <v>450000</v>
      </c>
      <c r="I10" s="32"/>
      <c r="K10" s="33">
        <f>24*3*2</f>
        <v>144</v>
      </c>
    </row>
    <row r="11" spans="1:24" s="33" customFormat="1" ht="15.75">
      <c r="A11" s="23">
        <f t="shared" ref="A11:A12" si="1">+A10+1</f>
        <v>3</v>
      </c>
      <c r="B11" s="29" t="s">
        <v>38</v>
      </c>
      <c r="C11" s="18"/>
      <c r="D11" s="30">
        <f>+D9</f>
        <v>4</v>
      </c>
      <c r="E11" s="28" t="s">
        <v>21</v>
      </c>
      <c r="F11" s="28" t="s">
        <v>10</v>
      </c>
      <c r="G11" s="31">
        <v>50000</v>
      </c>
      <c r="H11" s="31">
        <f t="shared" si="0"/>
        <v>200000</v>
      </c>
      <c r="I11" s="32"/>
      <c r="K11" s="33">
        <f t="shared" ref="K11:K12" si="2">24*3*2</f>
        <v>144</v>
      </c>
    </row>
    <row r="12" spans="1:24" s="33" customFormat="1" ht="15.75">
      <c r="A12" s="23">
        <f t="shared" si="1"/>
        <v>4</v>
      </c>
      <c r="B12" s="29" t="s">
        <v>42</v>
      </c>
      <c r="C12" s="18"/>
      <c r="D12" s="30">
        <f>+D9</f>
        <v>4</v>
      </c>
      <c r="E12" s="28" t="s">
        <v>21</v>
      </c>
      <c r="F12" s="28" t="s">
        <v>10</v>
      </c>
      <c r="G12" s="31">
        <v>140000</v>
      </c>
      <c r="H12" s="31">
        <f t="shared" si="0"/>
        <v>560000</v>
      </c>
      <c r="I12" s="32"/>
      <c r="K12" s="33">
        <f t="shared" si="2"/>
        <v>144</v>
      </c>
    </row>
    <row r="13" spans="1:24" s="33" customFormat="1" ht="15.75">
      <c r="A13" s="23">
        <f>+A12+1</f>
        <v>5</v>
      </c>
      <c r="B13" s="29" t="s">
        <v>43</v>
      </c>
      <c r="C13" s="18"/>
      <c r="D13" s="30">
        <f>+D9</f>
        <v>4</v>
      </c>
      <c r="E13" s="28" t="s">
        <v>21</v>
      </c>
      <c r="F13" s="28" t="s">
        <v>10</v>
      </c>
      <c r="G13" s="31">
        <v>60000</v>
      </c>
      <c r="H13" s="31">
        <f t="shared" ref="H13" si="3">+G13*D13</f>
        <v>240000</v>
      </c>
      <c r="I13" s="32"/>
      <c r="K13" s="33">
        <f>24*3*2</f>
        <v>144</v>
      </c>
    </row>
    <row r="14" spans="1:24" s="33" customFormat="1" ht="15.75">
      <c r="A14" s="23">
        <f t="shared" ref="A14:A15" si="4">+A13+1</f>
        <v>6</v>
      </c>
      <c r="B14" s="29" t="s">
        <v>39</v>
      </c>
      <c r="C14" s="18"/>
      <c r="D14" s="30">
        <f>+D9</f>
        <v>4</v>
      </c>
      <c r="E14" s="28" t="s">
        <v>40</v>
      </c>
      <c r="F14" s="28" t="s">
        <v>10</v>
      </c>
      <c r="G14" s="31">
        <v>20000</v>
      </c>
      <c r="H14" s="31">
        <f>G14*D14</f>
        <v>80000</v>
      </c>
      <c r="I14" s="32"/>
    </row>
    <row r="15" spans="1:24" s="27" customFormat="1" ht="18" customHeight="1">
      <c r="A15" s="23">
        <f t="shared" si="4"/>
        <v>7</v>
      </c>
      <c r="B15" s="86" t="s">
        <v>41</v>
      </c>
      <c r="C15" s="82"/>
      <c r="D15" s="24">
        <v>1</v>
      </c>
      <c r="E15" s="23" t="s">
        <v>19</v>
      </c>
      <c r="F15" s="23" t="s">
        <v>10</v>
      </c>
      <c r="G15" s="25">
        <v>200000</v>
      </c>
      <c r="H15" s="25">
        <f t="shared" ref="H15" si="5">+G15*D15</f>
        <v>200000</v>
      </c>
      <c r="I15" s="26"/>
      <c r="K15" s="27">
        <f>24*3*2</f>
        <v>144</v>
      </c>
    </row>
    <row r="16" spans="1:24" s="33" customFormat="1" ht="15.75">
      <c r="A16" s="34"/>
      <c r="B16" s="87"/>
      <c r="C16" s="88"/>
      <c r="D16" s="35"/>
      <c r="E16" s="28"/>
      <c r="F16" s="28"/>
      <c r="G16" s="36"/>
      <c r="H16" s="37"/>
      <c r="I16" s="38">
        <f>SUM(H9:H16)</f>
        <v>2530000</v>
      </c>
      <c r="N16" s="77">
        <f>I25</f>
        <v>3374000</v>
      </c>
      <c r="O16" s="78">
        <v>1</v>
      </c>
      <c r="P16" s="78">
        <f>+O16*10</f>
        <v>10</v>
      </c>
      <c r="Q16" s="78">
        <f t="shared" ref="Q16:X16" si="6">+P16*10</f>
        <v>100</v>
      </c>
      <c r="R16" s="78">
        <f t="shared" si="6"/>
        <v>1000</v>
      </c>
      <c r="S16" s="78">
        <f t="shared" si="6"/>
        <v>10000</v>
      </c>
      <c r="T16" s="78">
        <f t="shared" si="6"/>
        <v>100000</v>
      </c>
      <c r="U16" s="78">
        <f t="shared" si="6"/>
        <v>1000000</v>
      </c>
      <c r="V16" s="78">
        <f t="shared" si="6"/>
        <v>10000000</v>
      </c>
      <c r="W16" s="78">
        <f t="shared" si="6"/>
        <v>100000000</v>
      </c>
      <c r="X16" s="78">
        <f t="shared" si="6"/>
        <v>1000000000</v>
      </c>
    </row>
    <row r="17" spans="1:24" s="33" customFormat="1" ht="15.75">
      <c r="A17" s="39" t="s">
        <v>11</v>
      </c>
      <c r="B17" s="40" t="s">
        <v>12</v>
      </c>
      <c r="C17" s="19"/>
      <c r="D17" s="41"/>
      <c r="E17" s="42"/>
      <c r="F17" s="42"/>
      <c r="G17" s="43"/>
      <c r="H17" s="36"/>
      <c r="I17" s="44"/>
      <c r="K17" s="33">
        <f>21*3*2</f>
        <v>126</v>
      </c>
      <c r="N17" s="79" t="s">
        <v>44</v>
      </c>
      <c r="O17" s="78">
        <v>0</v>
      </c>
      <c r="P17" s="80">
        <f>MOD(N16,P16)</f>
        <v>0</v>
      </c>
      <c r="Q17" s="80">
        <f>MOD(N16,Q16)</f>
        <v>0</v>
      </c>
      <c r="R17" s="80">
        <f>MOD(N16,R16)</f>
        <v>0</v>
      </c>
      <c r="S17" s="80">
        <f>MOD(N16,S16)</f>
        <v>4000</v>
      </c>
      <c r="T17" s="80">
        <f>MOD(N16,T16)</f>
        <v>74000</v>
      </c>
      <c r="U17" s="80">
        <f>MOD(N16,U16)</f>
        <v>374000</v>
      </c>
      <c r="V17" s="80">
        <f>MOD(N16,V16)</f>
        <v>3374000</v>
      </c>
      <c r="W17" s="80">
        <f>MOD(N16,W16)</f>
        <v>3374000</v>
      </c>
      <c r="X17" s="80">
        <f>MOD(N16,X16)</f>
        <v>3374000</v>
      </c>
    </row>
    <row r="18" spans="1:24" s="33" customFormat="1" ht="15.75" customHeight="1">
      <c r="A18" s="45">
        <v>1</v>
      </c>
      <c r="B18" s="86" t="s">
        <v>35</v>
      </c>
      <c r="C18" s="82"/>
      <c r="D18" s="30"/>
      <c r="E18" s="28"/>
      <c r="F18" s="28"/>
      <c r="G18" s="46"/>
      <c r="H18" s="46"/>
      <c r="I18" s="47"/>
      <c r="N18" s="78"/>
      <c r="O18" s="78"/>
      <c r="P18" s="78">
        <f t="shared" ref="P18:U18" si="7">+P17-O17</f>
        <v>0</v>
      </c>
      <c r="Q18" s="78">
        <f t="shared" si="7"/>
        <v>0</v>
      </c>
      <c r="R18" s="78">
        <f t="shared" si="7"/>
        <v>0</v>
      </c>
      <c r="S18" s="78">
        <f t="shared" si="7"/>
        <v>4000</v>
      </c>
      <c r="T18" s="78">
        <f t="shared" si="7"/>
        <v>70000</v>
      </c>
      <c r="U18" s="78">
        <f t="shared" si="7"/>
        <v>300000</v>
      </c>
      <c r="V18" s="78">
        <f>+V17-U17</f>
        <v>3000000</v>
      </c>
      <c r="W18" s="78">
        <f t="shared" ref="W18:X18" si="8">+W17-V17</f>
        <v>0</v>
      </c>
      <c r="X18" s="78">
        <f t="shared" si="8"/>
        <v>0</v>
      </c>
    </row>
    <row r="19" spans="1:24" s="33" customFormat="1" ht="15.75" customHeight="1">
      <c r="A19" s="45"/>
      <c r="B19" s="81" t="s">
        <v>30</v>
      </c>
      <c r="C19" s="82"/>
      <c r="D19" s="30">
        <v>4</v>
      </c>
      <c r="E19" s="28" t="s">
        <v>32</v>
      </c>
      <c r="F19" s="28" t="s">
        <v>29</v>
      </c>
      <c r="G19" s="46">
        <v>115000</v>
      </c>
      <c r="H19" s="46">
        <f>G19*D19</f>
        <v>460000</v>
      </c>
      <c r="I19" s="47"/>
      <c r="N19" s="78"/>
      <c r="O19" s="78"/>
      <c r="P19" s="78">
        <f t="shared" ref="P19:U19" si="9">+P18*10/P16</f>
        <v>0</v>
      </c>
      <c r="Q19" s="78">
        <f t="shared" si="9"/>
        <v>0</v>
      </c>
      <c r="R19" s="78">
        <f t="shared" si="9"/>
        <v>0</v>
      </c>
      <c r="S19" s="78">
        <f t="shared" si="9"/>
        <v>4</v>
      </c>
      <c r="T19" s="78">
        <f t="shared" si="9"/>
        <v>7</v>
      </c>
      <c r="U19" s="78">
        <f t="shared" si="9"/>
        <v>3</v>
      </c>
      <c r="V19" s="78">
        <f>+V18*10/V16</f>
        <v>3</v>
      </c>
      <c r="W19" s="78">
        <f t="shared" ref="W19:X19" si="10">+W18*10/W16</f>
        <v>0</v>
      </c>
      <c r="X19" s="78">
        <f t="shared" si="10"/>
        <v>0</v>
      </c>
    </row>
    <row r="20" spans="1:24" s="33" customFormat="1" ht="15.75" customHeight="1">
      <c r="A20" s="45"/>
      <c r="B20" s="81" t="s">
        <v>31</v>
      </c>
      <c r="C20" s="82"/>
      <c r="D20" s="30">
        <v>4</v>
      </c>
      <c r="E20" s="28" t="s">
        <v>32</v>
      </c>
      <c r="F20" s="28" t="s">
        <v>29</v>
      </c>
      <c r="G20" s="46">
        <v>96000</v>
      </c>
      <c r="H20" s="46">
        <f>G20*D20</f>
        <v>384000</v>
      </c>
      <c r="I20" s="47"/>
      <c r="N20" s="78"/>
      <c r="O20" s="78"/>
      <c r="P20" s="78" t="str">
        <f>IF(AND(P19&gt;0,Q19&lt;&gt;1),CHOOSE(P19,"satu","dua","tiga","empat","lima","enam","tujuh","delapan","sembilan"),"")</f>
        <v/>
      </c>
      <c r="Q20" s="78" t="str">
        <f>IF(Q19&gt;0,CHOOSE(Q19,CHOOSE(P19+1,"se","se","dua","tiga","empat","lima","enam","tujuh","delapan","sembilan"),"dua","tiga","empat","lima","enam","tujuh","delapan","sembilan"),"")</f>
        <v/>
      </c>
      <c r="R20" s="78" t="str">
        <f>IF(R19&gt;0,CHOOSE(R19,"se","dua","tiga","empat","lima","enam","tujuh","delapan","sembilan"),"")</f>
        <v/>
      </c>
      <c r="S20" s="78" t="str">
        <f>IF(AND(S19&gt;0,T19&lt;&gt;1),CHOOSE(S19,"satu","dua","tiga","empat","lima","enam","tujuh","delapan","sembilan"),"")</f>
        <v>empat</v>
      </c>
      <c r="T20" s="78" t="str">
        <f>IF(T19&gt;0,CHOOSE(T19,CHOOSE(S19+1,"se","se","dua","tiga","empat","lima","enam","tujuh","delapan","sembilan"),"dua","tiga","empat","lima","enam","tujuh","delapan","sembilan"),"")</f>
        <v>tujuh</v>
      </c>
      <c r="U20" s="78" t="str">
        <f>IF(U19&gt;0,CHOOSE(U19,"se","dua","tiga","empat","lima","enam","tujuh","delapan","sembilan"),"")</f>
        <v>tiga</v>
      </c>
      <c r="V20" s="78" t="str">
        <f>IF(AND(V19&gt;0,W19&lt;&gt;1),CHOOSE(V19,"satu","dua","tiga","empat","lima","enam","tujuh","delapan","sembilan"),"")</f>
        <v>tiga</v>
      </c>
      <c r="W20" s="78" t="str">
        <f>IF(W19&gt;0,CHOOSE(W19,CHOOSE(V19+1,"","se","dua","tiga","empat","lima","enam","tujuh","delapan","sembilan"),"dua","tiga","empat","lima","enam","tujuh","delapan","sembilan"),"")</f>
        <v/>
      </c>
      <c r="X20" s="78" t="str">
        <f>IF(X19&gt;0,CHOOSE(X19,"se","dua","tiga","empat","lima","enam","tujuh","delapan","sembilan"),"")</f>
        <v/>
      </c>
    </row>
    <row r="21" spans="1:24" s="33" customFormat="1" ht="15.75">
      <c r="A21" s="45"/>
      <c r="B21" s="75"/>
      <c r="C21" s="76"/>
      <c r="D21" s="31"/>
      <c r="E21" s="28"/>
      <c r="F21" s="28"/>
      <c r="G21" s="46"/>
      <c r="H21" s="46"/>
      <c r="I21" s="48">
        <f>SUM(H19:H20)</f>
        <v>844000</v>
      </c>
      <c r="N21" s="78"/>
      <c r="O21" s="78"/>
      <c r="P21" s="78"/>
      <c r="Q21" s="78" t="str">
        <f>IF(Q19&gt;0,IF(AND(Q19=1,P19&gt;0)," belas "," puluh "),"")</f>
        <v/>
      </c>
      <c r="R21" s="78" t="str">
        <f>IF(R19&gt;0," ratus ","")</f>
        <v/>
      </c>
      <c r="S21" s="78" t="str">
        <f>IF(SUM(S19,U19)&gt;0," ribu ","")</f>
        <v xml:space="preserve"> ribu </v>
      </c>
      <c r="T21" s="78" t="str">
        <f>IF(T19&gt;0,IF(AND(T19=1,S19&gt;0)," belas "," puluh "),"")</f>
        <v xml:space="preserve"> puluh </v>
      </c>
      <c r="U21" s="78" t="str">
        <f>IF(U19&gt;0," ratus ","")</f>
        <v xml:space="preserve"> ratus </v>
      </c>
      <c r="V21" s="78" t="str">
        <f>IF(SUM(V19,X19)&gt;0," juta ","")</f>
        <v xml:space="preserve"> juta </v>
      </c>
      <c r="W21" s="78" t="str">
        <f>IF(W19&gt;0,IF(AND(W19=1,V19&gt;0)," belas "," puluh "),"")</f>
        <v/>
      </c>
      <c r="X21" s="78" t="str">
        <f>IF(X19&gt;0," ratus ","")</f>
        <v/>
      </c>
    </row>
    <row r="22" spans="1:24" s="33" customFormat="1" ht="15.75">
      <c r="A22" s="49"/>
      <c r="B22" s="50"/>
      <c r="C22" s="50"/>
      <c r="D22" s="51"/>
      <c r="E22" s="52"/>
      <c r="F22" s="53"/>
      <c r="G22" s="53" t="s">
        <v>13</v>
      </c>
      <c r="H22" s="54"/>
      <c r="I22" s="55">
        <f>I16+I21</f>
        <v>3374000</v>
      </c>
      <c r="N22" s="78"/>
      <c r="O22" s="78"/>
      <c r="P22" s="78" t="str">
        <f>CONCATENATE(P20,P15)</f>
        <v/>
      </c>
      <c r="Q22" s="78" t="str">
        <f t="shared" ref="Q22:X22" si="11">CONCATENATE(Q20,Q21)</f>
        <v/>
      </c>
      <c r="R22" s="78" t="str">
        <f t="shared" si="11"/>
        <v/>
      </c>
      <c r="S22" s="78" t="str">
        <f t="shared" si="11"/>
        <v xml:space="preserve">empat ribu </v>
      </c>
      <c r="T22" s="78" t="str">
        <f t="shared" si="11"/>
        <v xml:space="preserve">tujuh puluh </v>
      </c>
      <c r="U22" s="78" t="str">
        <f t="shared" si="11"/>
        <v xml:space="preserve">tiga ratus </v>
      </c>
      <c r="V22" s="78" t="str">
        <f t="shared" si="11"/>
        <v xml:space="preserve">tiga juta </v>
      </c>
      <c r="W22" s="78" t="str">
        <f t="shared" si="11"/>
        <v/>
      </c>
      <c r="X22" s="78" t="str">
        <f t="shared" si="11"/>
        <v/>
      </c>
    </row>
    <row r="23" spans="1:24" s="33" customFormat="1" ht="15.75">
      <c r="A23" s="17"/>
      <c r="B23" s="56"/>
      <c r="C23" s="56"/>
      <c r="D23" s="57"/>
      <c r="E23" s="57"/>
      <c r="F23" s="58"/>
      <c r="G23" s="59"/>
      <c r="H23" s="60"/>
      <c r="I23" s="61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spans="1:24" s="33" customFormat="1" ht="15.75">
      <c r="A24" s="62"/>
      <c r="B24" s="63" t="s">
        <v>23</v>
      </c>
      <c r="C24" s="63"/>
      <c r="D24" s="64"/>
      <c r="E24" s="63"/>
      <c r="F24" s="63"/>
      <c r="G24" s="65"/>
      <c r="H24" s="66" t="s">
        <v>14</v>
      </c>
      <c r="I24" s="67">
        <f>I22</f>
        <v>3374000</v>
      </c>
      <c r="N24" s="79" t="str">
        <f>PROPER(CONCATENATE(X22,W22,V22,U22,T22,S22,R22,Q22,P22,N17))</f>
        <v>Tiga Juta Tiga Ratus Tujuh Puluh Empat Ribu Rupiah</v>
      </c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spans="1:24" s="33" customFormat="1" ht="15.75">
      <c r="A25" s="68"/>
      <c r="B25" s="69" t="str">
        <f>N24</f>
        <v>Tiga Juta Tiga Ratus Tujuh Puluh Empat Ribu Rupiah</v>
      </c>
      <c r="C25" s="70"/>
      <c r="D25" s="71"/>
      <c r="E25" s="72"/>
      <c r="F25" s="72"/>
      <c r="G25" s="73"/>
      <c r="H25" s="74" t="s">
        <v>15</v>
      </c>
      <c r="I25" s="48">
        <f>ROUND(I24,-3)</f>
        <v>3374000</v>
      </c>
    </row>
    <row r="26" spans="1:24" ht="15.75">
      <c r="A26" s="2"/>
      <c r="B26" s="2"/>
      <c r="C26" s="2"/>
      <c r="D26" s="11"/>
      <c r="E26" s="2"/>
      <c r="F26" s="2"/>
      <c r="G26" s="2"/>
      <c r="H26" s="2"/>
      <c r="I26" s="3"/>
    </row>
    <row r="27" spans="1:24" ht="15.75">
      <c r="A27" s="4"/>
      <c r="B27" s="4"/>
      <c r="C27" s="4"/>
      <c r="D27" s="20"/>
      <c r="E27" s="4"/>
      <c r="F27" s="4"/>
      <c r="G27" s="4"/>
      <c r="H27" s="95" t="s">
        <v>47</v>
      </c>
      <c r="I27" s="95"/>
    </row>
    <row r="28" spans="1:24" ht="15.75">
      <c r="A28" s="95" t="s">
        <v>16</v>
      </c>
      <c r="B28" s="95"/>
      <c r="C28" s="95"/>
      <c r="D28" s="95" t="s">
        <v>46</v>
      </c>
      <c r="E28" s="95"/>
      <c r="F28" s="95"/>
      <c r="G28" s="4"/>
      <c r="H28" s="95" t="s">
        <v>17</v>
      </c>
      <c r="I28" s="95"/>
    </row>
    <row r="29" spans="1:24" ht="15.75">
      <c r="A29" s="4"/>
      <c r="B29" s="4"/>
      <c r="C29" s="4"/>
      <c r="D29" s="20"/>
      <c r="E29" s="4"/>
      <c r="F29" s="4"/>
      <c r="G29" s="4"/>
      <c r="H29" s="4"/>
      <c r="I29" s="4"/>
    </row>
    <row r="30" spans="1:24" ht="15.75">
      <c r="A30" s="4"/>
      <c r="B30" s="4"/>
      <c r="C30" s="4"/>
      <c r="D30" s="20"/>
      <c r="E30" s="4"/>
      <c r="F30" s="4"/>
      <c r="G30" s="4"/>
      <c r="H30" s="4"/>
      <c r="I30" s="4"/>
    </row>
    <row r="31" spans="1:24" ht="15.75">
      <c r="A31" s="4"/>
      <c r="B31" s="4"/>
      <c r="C31" s="4"/>
      <c r="D31" s="20"/>
      <c r="E31" s="4"/>
      <c r="F31" s="4"/>
      <c r="G31" s="4"/>
      <c r="H31" s="4"/>
      <c r="I31" s="4"/>
    </row>
    <row r="32" spans="1:24" ht="15.75">
      <c r="A32" s="96" t="s">
        <v>25</v>
      </c>
      <c r="B32" s="96"/>
      <c r="C32" s="96"/>
      <c r="D32" s="96" t="s">
        <v>27</v>
      </c>
      <c r="E32" s="96"/>
      <c r="F32" s="96"/>
      <c r="G32" s="4"/>
      <c r="H32" s="96" t="s">
        <v>26</v>
      </c>
      <c r="I32" s="96"/>
    </row>
    <row r="33" spans="1:9" ht="15.75">
      <c r="A33" s="95" t="s">
        <v>24</v>
      </c>
      <c r="B33" s="95"/>
      <c r="C33" s="95"/>
      <c r="D33" s="95" t="s">
        <v>28</v>
      </c>
      <c r="E33" s="95"/>
      <c r="F33" s="95"/>
      <c r="G33" s="4"/>
      <c r="H33" s="95" t="s">
        <v>18</v>
      </c>
      <c r="I33" s="95"/>
    </row>
  </sheetData>
  <mergeCells count="23">
    <mergeCell ref="A33:C33"/>
    <mergeCell ref="D33:F33"/>
    <mergeCell ref="H33:I33"/>
    <mergeCell ref="H27:I27"/>
    <mergeCell ref="A28:C28"/>
    <mergeCell ref="D28:F28"/>
    <mergeCell ref="H28:I28"/>
    <mergeCell ref="A32:C32"/>
    <mergeCell ref="D32:F32"/>
    <mergeCell ref="H32:I32"/>
    <mergeCell ref="A6:A7"/>
    <mergeCell ref="B6:C7"/>
    <mergeCell ref="D6:D7"/>
    <mergeCell ref="E6:E7"/>
    <mergeCell ref="F6:F7"/>
    <mergeCell ref="B19:C19"/>
    <mergeCell ref="B20:C20"/>
    <mergeCell ref="B2:I2"/>
    <mergeCell ref="B3:I3"/>
    <mergeCell ref="B4:I4"/>
    <mergeCell ref="B9:C9"/>
    <mergeCell ref="B15:C16"/>
    <mergeCell ref="B18:C18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2019-11-12T08:16:36Z</cp:lastPrinted>
  <dcterms:created xsi:type="dcterms:W3CDTF">2012-03-21T04:38:16Z</dcterms:created>
  <dcterms:modified xsi:type="dcterms:W3CDTF">2019-11-29T04:53:04Z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