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5" yWindow="15" windowWidth="20550" windowHeight="3690"/>
  </bookViews>
  <sheets>
    <sheet name="rab 2018" sheetId="8" r:id="rId1"/>
    <sheet name="AlDas " sheetId="13" r:id="rId2"/>
  </sheets>
  <definedNames>
    <definedName name="_xlnm.Print_Area" localSheetId="1">'AlDas '!$D$4:$P$127</definedName>
    <definedName name="_xlnm.Print_Area" localSheetId="0">'rab 2018'!$A$2:$I$33</definedName>
  </definedNames>
  <calcPr calcId="125725"/>
</workbook>
</file>

<file path=xl/calcChain.xml><?xml version="1.0" encoding="utf-8"?>
<calcChain xmlns="http://schemas.openxmlformats.org/spreadsheetml/2006/main">
  <c r="S16" i="8"/>
  <c r="T16" s="1"/>
  <c r="U16" s="1"/>
  <c r="V16" s="1"/>
  <c r="W16" s="1"/>
  <c r="X16" s="1"/>
  <c r="R16"/>
  <c r="Q16"/>
  <c r="P16"/>
  <c r="D12" l="1"/>
  <c r="H12" s="1"/>
  <c r="D11"/>
  <c r="H11" s="1"/>
  <c r="A13"/>
  <c r="A14" s="1"/>
  <c r="A15" s="1"/>
  <c r="A11"/>
  <c r="A12"/>
  <c r="K12"/>
  <c r="K11"/>
  <c r="D14"/>
  <c r="D13"/>
  <c r="A10"/>
  <c r="K10"/>
  <c r="H10"/>
  <c r="H20"/>
  <c r="H19"/>
  <c r="H9"/>
  <c r="I21" l="1"/>
  <c r="K17"/>
  <c r="K15"/>
  <c r="H15"/>
  <c r="H14"/>
  <c r="K13"/>
  <c r="H13"/>
  <c r="M9"/>
  <c r="I16" l="1"/>
  <c r="I22" s="1"/>
  <c r="I24" s="1"/>
  <c r="I25" s="1"/>
  <c r="N16" s="1"/>
  <c r="W17" l="1"/>
  <c r="U17"/>
  <c r="Q17"/>
  <c r="X17"/>
  <c r="X18" s="1"/>
  <c r="X19" s="1"/>
  <c r="V17"/>
  <c r="V18" s="1"/>
  <c r="V19" s="1"/>
  <c r="T17"/>
  <c r="R17"/>
  <c r="R18" s="1"/>
  <c r="R19" s="1"/>
  <c r="P17"/>
  <c r="P18" s="1"/>
  <c r="P19" s="1"/>
  <c r="S17"/>
  <c r="S18" s="1"/>
  <c r="S19" s="1"/>
  <c r="V21" l="1"/>
  <c r="R21"/>
  <c r="R20"/>
  <c r="W18"/>
  <c r="W19" s="1"/>
  <c r="T18"/>
  <c r="T19" s="1"/>
  <c r="U18"/>
  <c r="U19" s="1"/>
  <c r="Q18"/>
  <c r="Q19" s="1"/>
  <c r="X21"/>
  <c r="X20"/>
  <c r="R22" l="1"/>
  <c r="U20"/>
  <c r="U21"/>
  <c r="Q20"/>
  <c r="Q22" s="1"/>
  <c r="Q21"/>
  <c r="T20"/>
  <c r="T21"/>
  <c r="P20"/>
  <c r="P22" s="1"/>
  <c r="X22"/>
  <c r="S20"/>
  <c r="S21"/>
  <c r="W20"/>
  <c r="W22" s="1"/>
  <c r="W21"/>
  <c r="V20"/>
  <c r="V22" s="1"/>
  <c r="S22" l="1"/>
  <c r="T22"/>
  <c r="U22"/>
  <c r="N24" l="1"/>
  <c r="B25" s="1"/>
</calcChain>
</file>

<file path=xl/sharedStrings.xml><?xml version="1.0" encoding="utf-8"?>
<sst xmlns="http://schemas.openxmlformats.org/spreadsheetml/2006/main" count="61" uniqueCount="48">
  <si>
    <t>NO</t>
  </si>
  <si>
    <t>URAIAN PEKERJAAN</t>
  </si>
  <si>
    <t>VOL</t>
  </si>
  <si>
    <t>SAT</t>
  </si>
  <si>
    <t>ANL</t>
  </si>
  <si>
    <t>HRG. SAT.</t>
  </si>
  <si>
    <t>JLH. HARGA</t>
  </si>
  <si>
    <t>SUB TOTAL</t>
  </si>
  <si>
    <t>( Rp )</t>
  </si>
  <si>
    <t>I</t>
  </si>
  <si>
    <t>Hitung</t>
  </si>
  <si>
    <t>II</t>
  </si>
  <si>
    <t>Biaya Pelaksanaan</t>
  </si>
  <si>
    <t>Jumlah biaya pelaksanaan</t>
  </si>
  <si>
    <t>Grand Total</t>
  </si>
  <si>
    <t>Dibulatkan</t>
  </si>
  <si>
    <t>Disyahkan oleh :</t>
  </si>
  <si>
    <t>Dihitung oleh,</t>
  </si>
  <si>
    <t>Kabid. Operasional Pompa</t>
  </si>
  <si>
    <t>Ls</t>
  </si>
  <si>
    <t>RENCANA ANGGARAN BIAYA PEKERJAAN</t>
  </si>
  <si>
    <t>unit</t>
  </si>
  <si>
    <t>MATERIAL</t>
  </si>
  <si>
    <t xml:space="preserve">Terbilang : </t>
  </si>
  <si>
    <t>Kadiv. Perencanaan Air Minum</t>
  </si>
  <si>
    <t>Abdi Sucipto</t>
  </si>
  <si>
    <t>Julfan Fadhli</t>
  </si>
  <si>
    <t>Muhri Fepri Iswanto</t>
  </si>
  <si>
    <t>Kadiv. Transmisi Distribusi</t>
  </si>
  <si>
    <t>Tabel</t>
  </si>
  <si>
    <t>- Tukang (1 orang)</t>
  </si>
  <si>
    <t>- Pekerja (1 orang)</t>
  </si>
  <si>
    <t>hari</t>
  </si>
  <si>
    <t>Water Level Controller (WLC) Hannyoung FS-3</t>
  </si>
  <si>
    <t>LOKASI: BOOSTER SEJARAH, GAPERTA, MABAR DAN MEDAN DENAI</t>
  </si>
  <si>
    <t>Perakitan WLC, instalasi elektrikal</t>
  </si>
  <si>
    <t>Kabel NYYHY Eterna 3 x 1.5 mm (1 roll = 50m)</t>
  </si>
  <si>
    <t>roll</t>
  </si>
  <si>
    <t>Sensor WLC ESF-01</t>
  </si>
  <si>
    <t xml:space="preserve">Steker + Stop Kontak 1 lubang Uticon </t>
  </si>
  <si>
    <t>set</t>
  </si>
  <si>
    <t>Asesoris pemasangan (kabel ties, isolasi, fisher, paku klem kabel)</t>
  </si>
  <si>
    <t>Box MCB 6 Grup - Hager</t>
  </si>
  <si>
    <t>MCB Schneider 6 A</t>
  </si>
  <si>
    <t>Rupiah</t>
  </si>
  <si>
    <t>OTOMATISASI SUM PUMP</t>
  </si>
  <si>
    <t>Disetujui oleh :</t>
  </si>
  <si>
    <t>Medan,     Desember 2019</t>
  </si>
</sst>
</file>

<file path=xl/styles.xml><?xml version="1.0" encoding="utf-8"?>
<styleSheet xmlns="http://schemas.openxmlformats.org/spreadsheetml/2006/main">
  <numFmts count="4">
    <numFmt numFmtId="41" formatCode="_(* #,##0_);_(* \(#,##0\);_(* &quot;-&quot;_);_(@_)"/>
    <numFmt numFmtId="43" formatCode="_(* #,##0.00_);_(* \(#,##0.00\);_(* &quot;-&quot;??_);_(@_)"/>
    <numFmt numFmtId="164" formatCode="_-* #,##0.00_-;\-* #,##0.00_-;_-* &quot;-&quot;??_-;_-@_-"/>
    <numFmt numFmtId="165" formatCode="0.0"/>
  </numFmts>
  <fonts count="35">
    <font>
      <sz val="11"/>
      <color indexed="8"/>
      <name val="Calibri"/>
    </font>
    <font>
      <sz val="11"/>
      <color theme="1"/>
      <name val="Calibri"/>
      <family val="2"/>
      <charset val="1"/>
      <scheme val="minor"/>
    </font>
    <font>
      <b/>
      <sz val="18"/>
      <color indexed="56"/>
      <name val="Cambria"/>
      <family val="1"/>
    </font>
    <font>
      <sz val="11"/>
      <color indexed="52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0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8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i/>
      <sz val="11"/>
      <color indexed="23"/>
      <name val="Calibri"/>
      <family val="2"/>
    </font>
    <font>
      <b/>
      <sz val="11"/>
      <color indexed="9"/>
      <name val="Calibri"/>
      <family val="2"/>
    </font>
    <font>
      <sz val="9"/>
      <color indexed="8"/>
      <name val="Calibri"/>
      <family val="2"/>
    </font>
    <font>
      <b/>
      <sz val="12"/>
      <name val="Calibri"/>
      <family val="2"/>
    </font>
    <font>
      <b/>
      <u/>
      <sz val="12"/>
      <name val="Calibri"/>
      <family val="2"/>
    </font>
    <font>
      <sz val="12"/>
      <name val="Calibri"/>
      <family val="2"/>
    </font>
    <font>
      <b/>
      <sz val="16"/>
      <name val="Calibri"/>
      <family val="2"/>
    </font>
    <font>
      <sz val="11"/>
      <color indexed="8"/>
      <name val="Calibri"/>
      <family val="2"/>
    </font>
    <font>
      <b/>
      <sz val="20"/>
      <name val="Calibri"/>
      <family val="2"/>
    </font>
    <font>
      <b/>
      <sz val="22"/>
      <name val="Calibri"/>
      <family val="2"/>
    </font>
    <font>
      <b/>
      <sz val="26"/>
      <name val="Calibri"/>
      <family val="2"/>
    </font>
    <font>
      <sz val="12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2"/>
      <name val="Calibri"/>
      <family val="2"/>
      <scheme val="minor"/>
    </font>
    <font>
      <b/>
      <u/>
      <sz val="12"/>
      <name val="Calibri"/>
      <family val="2"/>
      <scheme val="minor"/>
    </font>
    <font>
      <sz val="9"/>
      <color indexed="8"/>
      <name val="Calibri"/>
      <family val="2"/>
      <scheme val="minor"/>
    </font>
    <font>
      <i/>
      <sz val="12"/>
      <name val="Calibri"/>
      <family val="2"/>
      <scheme val="minor"/>
    </font>
    <font>
      <b/>
      <i/>
      <sz val="12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5">
    <xf numFmtId="0" fontId="0" fillId="0" borderId="0"/>
    <xf numFmtId="0" fontId="23" fillId="2" borderId="0" applyNumberFormat="0" applyBorder="0" applyAlignment="0" applyProtection="0"/>
    <xf numFmtId="0" fontId="23" fillId="3" borderId="0" applyNumberFormat="0" applyBorder="0" applyAlignment="0" applyProtection="0"/>
    <xf numFmtId="0" fontId="23" fillId="4" borderId="0" applyNumberFormat="0" applyBorder="0" applyAlignment="0" applyProtection="0"/>
    <xf numFmtId="0" fontId="23" fillId="5" borderId="0" applyNumberFormat="0" applyBorder="0" applyAlignment="0" applyProtection="0"/>
    <xf numFmtId="0" fontId="23" fillId="6" borderId="0" applyNumberFormat="0" applyBorder="0" applyAlignment="0" applyProtection="0"/>
    <xf numFmtId="0" fontId="23" fillId="7" borderId="0" applyNumberFormat="0" applyBorder="0" applyAlignment="0" applyProtection="0"/>
    <xf numFmtId="0" fontId="23" fillId="8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5" borderId="0" applyNumberFormat="0" applyBorder="0" applyAlignment="0" applyProtection="0"/>
    <xf numFmtId="0" fontId="23" fillId="8" borderId="0" applyNumberFormat="0" applyBorder="0" applyAlignment="0" applyProtection="0"/>
    <xf numFmtId="0" fontId="23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9" borderId="0" applyNumberFormat="0" applyBorder="0" applyAlignment="0" applyProtection="0"/>
    <xf numFmtId="0" fontId="15" fillId="3" borderId="0" applyNumberFormat="0" applyBorder="0" applyAlignment="0" applyProtection="0"/>
    <xf numFmtId="0" fontId="8" fillId="20" borderId="1" applyNumberFormat="0" applyAlignment="0" applyProtection="0"/>
    <xf numFmtId="0" fontId="17" fillId="21" borderId="2" applyNumberFormat="0" applyAlignment="0" applyProtection="0"/>
    <xf numFmtId="43" fontId="2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2" fillId="4" borderId="0" applyNumberFormat="0" applyBorder="0" applyAlignment="0" applyProtection="0"/>
    <xf numFmtId="0" fontId="4" fillId="0" borderId="3" applyNumberFormat="0" applyFill="0" applyAlignment="0" applyProtection="0"/>
    <xf numFmtId="0" fontId="5" fillId="0" borderId="4" applyNumberFormat="0" applyFill="0" applyAlignment="0" applyProtection="0"/>
    <xf numFmtId="0" fontId="6" fillId="0" borderId="5" applyNumberFormat="0" applyFill="0" applyAlignment="0" applyProtection="0"/>
    <xf numFmtId="0" fontId="6" fillId="0" borderId="0" applyNumberFormat="0" applyFill="0" applyBorder="0" applyAlignment="0" applyProtection="0"/>
    <xf numFmtId="0" fontId="9" fillId="7" borderId="1" applyNumberFormat="0" applyAlignment="0" applyProtection="0"/>
    <xf numFmtId="0" fontId="3" fillId="0" borderId="6" applyNumberFormat="0" applyFill="0" applyAlignment="0" applyProtection="0"/>
    <xf numFmtId="0" fontId="14" fillId="22" borderId="0" applyNumberFormat="0" applyBorder="0" applyAlignment="0" applyProtection="0"/>
    <xf numFmtId="0" fontId="23" fillId="23" borderId="7" applyNumberFormat="0" applyFont="0" applyAlignment="0" applyProtection="0"/>
    <xf numFmtId="0" fontId="10" fillId="20" borderId="8" applyNumberFormat="0" applyAlignment="0" applyProtection="0"/>
    <xf numFmtId="0" fontId="2" fillId="0" borderId="0" applyNumberFormat="0" applyFill="0" applyBorder="0" applyAlignment="0" applyProtection="0"/>
    <xf numFmtId="0" fontId="13" fillId="0" borderId="9" applyNumberFormat="0" applyFill="0" applyAlignment="0" applyProtection="0"/>
    <xf numFmtId="0" fontId="7" fillId="0" borderId="0" applyNumberFormat="0" applyFill="0" applyBorder="0" applyAlignment="0" applyProtection="0"/>
    <xf numFmtId="0" fontId="23" fillId="0" borderId="0"/>
    <xf numFmtId="41" fontId="1" fillId="0" borderId="0" applyFont="0" applyFill="0" applyBorder="0" applyAlignment="0" applyProtection="0"/>
  </cellStyleXfs>
  <cellXfs count="97">
    <xf numFmtId="0" fontId="0" fillId="0" borderId="0" xfId="0"/>
    <xf numFmtId="43" fontId="18" fillId="0" borderId="0" xfId="28" applyFont="1"/>
    <xf numFmtId="0" fontId="21" fillId="0" borderId="0" xfId="0" applyFont="1" applyBorder="1"/>
    <xf numFmtId="43" fontId="19" fillId="0" borderId="0" xfId="0" applyNumberFormat="1" applyFont="1" applyBorder="1"/>
    <xf numFmtId="0" fontId="21" fillId="0" borderId="0" xfId="0" applyFont="1"/>
    <xf numFmtId="0" fontId="25" fillId="0" borderId="0" xfId="0" applyFont="1" applyAlignment="1"/>
    <xf numFmtId="0" fontId="19" fillId="0" borderId="13" xfId="0" applyFont="1" applyBorder="1" applyAlignment="1">
      <alignment horizontal="center"/>
    </xf>
    <xf numFmtId="0" fontId="19" fillId="0" borderId="10" xfId="0" applyFont="1" applyBorder="1" applyAlignment="1">
      <alignment horizontal="center"/>
    </xf>
    <xf numFmtId="0" fontId="21" fillId="0" borderId="13" xfId="0" applyFont="1" applyBorder="1"/>
    <xf numFmtId="43" fontId="19" fillId="0" borderId="13" xfId="0" applyNumberFormat="1" applyFont="1" applyBorder="1"/>
    <xf numFmtId="43" fontId="21" fillId="0" borderId="13" xfId="0" applyNumberFormat="1" applyFont="1" applyBorder="1"/>
    <xf numFmtId="0" fontId="21" fillId="0" borderId="0" xfId="0" applyFont="1" applyBorder="1" applyAlignment="1">
      <alignment horizontal="center"/>
    </xf>
    <xf numFmtId="0" fontId="22" fillId="0" borderId="0" xfId="0" applyFont="1" applyAlignment="1"/>
    <xf numFmtId="43" fontId="21" fillId="0" borderId="13" xfId="28" applyFont="1" applyBorder="1" applyAlignment="1">
      <alignment horizontal="center"/>
    </xf>
    <xf numFmtId="0" fontId="20" fillId="0" borderId="15" xfId="0" applyFont="1" applyBorder="1"/>
    <xf numFmtId="0" fontId="20" fillId="0" borderId="14" xfId="0" applyFont="1" applyBorder="1"/>
    <xf numFmtId="43" fontId="18" fillId="0" borderId="0" xfId="28" applyFont="1" applyAlignment="1">
      <alignment horizontal="center"/>
    </xf>
    <xf numFmtId="0" fontId="27" fillId="0" borderId="16" xfId="0" applyFont="1" applyBorder="1"/>
    <xf numFmtId="0" fontId="27" fillId="0" borderId="20" xfId="0" applyFont="1" applyBorder="1"/>
    <xf numFmtId="0" fontId="30" fillId="0" borderId="15" xfId="0" applyFont="1" applyBorder="1"/>
    <xf numFmtId="0" fontId="21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23" fillId="0" borderId="0" xfId="43"/>
    <xf numFmtId="0" fontId="27" fillId="0" borderId="11" xfId="0" applyFont="1" applyBorder="1" applyAlignment="1">
      <alignment horizontal="center" vertical="top"/>
    </xf>
    <xf numFmtId="165" fontId="27" fillId="0" borderId="11" xfId="28" applyNumberFormat="1" applyFont="1" applyBorder="1" applyAlignment="1">
      <alignment horizontal="center" vertical="top"/>
    </xf>
    <xf numFmtId="164" fontId="27" fillId="0" borderId="11" xfId="28" applyNumberFormat="1" applyFont="1" applyBorder="1" applyAlignment="1">
      <alignment horizontal="center" vertical="top"/>
    </xf>
    <xf numFmtId="43" fontId="27" fillId="0" borderId="11" xfId="0" applyNumberFormat="1" applyFont="1" applyBorder="1" applyAlignment="1">
      <alignment vertical="top"/>
    </xf>
    <xf numFmtId="43" fontId="31" fillId="0" borderId="0" xfId="28" applyFont="1" applyAlignment="1">
      <alignment vertical="top"/>
    </xf>
    <xf numFmtId="0" fontId="27" fillId="0" borderId="11" xfId="0" applyFont="1" applyBorder="1" applyAlignment="1">
      <alignment horizontal="center"/>
    </xf>
    <xf numFmtId="0" fontId="27" fillId="0" borderId="19" xfId="0" applyFont="1" applyBorder="1"/>
    <xf numFmtId="165" fontId="27" fillId="0" borderId="11" xfId="28" applyNumberFormat="1" applyFont="1" applyBorder="1" applyAlignment="1">
      <alignment horizontal="center"/>
    </xf>
    <xf numFmtId="164" fontId="27" fillId="0" borderId="11" xfId="28" applyNumberFormat="1" applyFont="1" applyBorder="1" applyAlignment="1">
      <alignment horizontal="center"/>
    </xf>
    <xf numFmtId="43" fontId="27" fillId="0" borderId="11" xfId="0" applyNumberFormat="1" applyFont="1" applyBorder="1" applyAlignment="1"/>
    <xf numFmtId="43" fontId="31" fillId="0" borderId="0" xfId="28" applyFont="1"/>
    <xf numFmtId="0" fontId="27" fillId="0" borderId="10" xfId="0" applyFont="1" applyBorder="1" applyAlignment="1"/>
    <xf numFmtId="43" fontId="27" fillId="0" borderId="11" xfId="28" applyFont="1" applyBorder="1" applyAlignment="1">
      <alignment horizontal="center"/>
    </xf>
    <xf numFmtId="43" fontId="27" fillId="0" borderId="11" xfId="28" applyNumberFormat="1" applyFont="1" applyBorder="1"/>
    <xf numFmtId="43" fontId="27" fillId="0" borderId="10" xfId="28" applyNumberFormat="1" applyFont="1" applyBorder="1"/>
    <xf numFmtId="43" fontId="29" fillId="0" borderId="10" xfId="28" applyNumberFormat="1" applyFont="1" applyBorder="1"/>
    <xf numFmtId="0" fontId="29" fillId="0" borderId="11" xfId="0" applyFont="1" applyBorder="1" applyAlignment="1">
      <alignment horizontal="center"/>
    </xf>
    <xf numFmtId="0" fontId="30" fillId="0" borderId="14" xfId="0" applyFont="1" applyBorder="1"/>
    <xf numFmtId="43" fontId="27" fillId="0" borderId="13" xfId="28" applyFont="1" applyBorder="1" applyAlignment="1">
      <alignment horizontal="center"/>
    </xf>
    <xf numFmtId="0" fontId="27" fillId="0" borderId="13" xfId="0" applyFont="1" applyBorder="1" applyAlignment="1">
      <alignment horizontal="center"/>
    </xf>
    <xf numFmtId="43" fontId="27" fillId="0" borderId="13" xfId="28" applyNumberFormat="1" applyFont="1" applyBorder="1"/>
    <xf numFmtId="43" fontId="29" fillId="0" borderId="11" xfId="28" applyNumberFormat="1" applyFont="1" applyBorder="1"/>
    <xf numFmtId="0" fontId="27" fillId="0" borderId="11" xfId="0" applyFont="1" applyBorder="1" applyAlignment="1">
      <alignment horizontal="right"/>
    </xf>
    <xf numFmtId="164" fontId="27" fillId="0" borderId="11" xfId="28" applyNumberFormat="1" applyFont="1" applyBorder="1" applyAlignment="1">
      <alignment horizontal="right"/>
    </xf>
    <xf numFmtId="43" fontId="27" fillId="0" borderId="11" xfId="0" applyNumberFormat="1" applyFont="1" applyBorder="1"/>
    <xf numFmtId="43" fontId="29" fillId="0" borderId="10" xfId="0" applyNumberFormat="1" applyFont="1" applyBorder="1"/>
    <xf numFmtId="0" fontId="27" fillId="0" borderId="14" xfId="0" applyFont="1" applyBorder="1" applyAlignment="1">
      <alignment horizontal="right"/>
    </xf>
    <xf numFmtId="0" fontId="27" fillId="0" borderId="12" xfId="0" applyFont="1" applyBorder="1"/>
    <xf numFmtId="164" fontId="27" fillId="0" borderId="12" xfId="28" applyNumberFormat="1" applyFont="1" applyBorder="1" applyAlignment="1">
      <alignment horizontal="center"/>
    </xf>
    <xf numFmtId="43" fontId="27" fillId="0" borderId="12" xfId="28" applyFont="1" applyBorder="1" applyAlignment="1">
      <alignment horizontal="left"/>
    </xf>
    <xf numFmtId="43" fontId="27" fillId="0" borderId="12" xfId="28" applyFont="1" applyBorder="1" applyAlignment="1">
      <alignment horizontal="right"/>
    </xf>
    <xf numFmtId="164" fontId="29" fillId="0" borderId="13" xfId="28" applyNumberFormat="1" applyFont="1" applyBorder="1" applyAlignment="1">
      <alignment horizontal="right"/>
    </xf>
    <xf numFmtId="43" fontId="29" fillId="0" borderId="11" xfId="0" applyNumberFormat="1" applyFont="1" applyBorder="1"/>
    <xf numFmtId="0" fontId="27" fillId="0" borderId="17" xfId="0" applyFont="1" applyBorder="1" applyAlignment="1"/>
    <xf numFmtId="43" fontId="27" fillId="0" borderId="17" xfId="28" applyFont="1" applyBorder="1" applyAlignment="1">
      <alignment horizontal="center"/>
    </xf>
    <xf numFmtId="0" fontId="27" fillId="0" borderId="17" xfId="0" applyFont="1" applyBorder="1" applyAlignment="1">
      <alignment horizontal="center"/>
    </xf>
    <xf numFmtId="43" fontId="27" fillId="0" borderId="17" xfId="28" applyFont="1" applyBorder="1" applyAlignment="1">
      <alignment horizontal="right"/>
    </xf>
    <xf numFmtId="43" fontId="28" fillId="0" borderId="10" xfId="0" applyNumberFormat="1" applyFont="1" applyBorder="1"/>
    <xf numFmtId="43" fontId="29" fillId="0" borderId="10" xfId="28" applyFont="1" applyBorder="1"/>
    <xf numFmtId="43" fontId="32" fillId="0" borderId="14" xfId="28" applyFont="1" applyBorder="1" applyAlignment="1">
      <alignment vertical="center"/>
    </xf>
    <xf numFmtId="43" fontId="32" fillId="0" borderId="12" xfId="28" applyFont="1" applyBorder="1" applyAlignment="1">
      <alignment vertical="center"/>
    </xf>
    <xf numFmtId="43" fontId="32" fillId="0" borderId="12" xfId="28" applyFont="1" applyBorder="1" applyAlignment="1">
      <alignment horizontal="center" vertical="center"/>
    </xf>
    <xf numFmtId="43" fontId="32" fillId="0" borderId="15" xfId="28" applyFont="1" applyBorder="1" applyAlignment="1">
      <alignment vertical="center"/>
    </xf>
    <xf numFmtId="0" fontId="29" fillId="0" borderId="13" xfId="0" applyFont="1" applyBorder="1"/>
    <xf numFmtId="43" fontId="29" fillId="0" borderId="13" xfId="0" applyNumberFormat="1" applyFont="1" applyBorder="1"/>
    <xf numFmtId="43" fontId="32" fillId="0" borderId="16" xfId="28" applyFont="1" applyBorder="1" applyAlignment="1">
      <alignment vertical="center"/>
    </xf>
    <xf numFmtId="43" fontId="33" fillId="0" borderId="17" xfId="28" applyFont="1" applyBorder="1" applyAlignment="1">
      <alignment horizontal="left" vertical="center"/>
    </xf>
    <xf numFmtId="43" fontId="33" fillId="0" borderId="17" xfId="28" applyFont="1" applyBorder="1" applyAlignment="1">
      <alignment horizontal="center" vertical="center"/>
    </xf>
    <xf numFmtId="43" fontId="32" fillId="0" borderId="17" xfId="28" applyFont="1" applyBorder="1" applyAlignment="1">
      <alignment horizontal="center" vertical="center"/>
    </xf>
    <xf numFmtId="43" fontId="32" fillId="0" borderId="17" xfId="28" applyFont="1" applyBorder="1" applyAlignment="1">
      <alignment vertical="center"/>
    </xf>
    <xf numFmtId="43" fontId="32" fillId="0" borderId="18" xfId="28" applyFont="1" applyBorder="1" applyAlignment="1">
      <alignment vertical="center"/>
    </xf>
    <xf numFmtId="0" fontId="29" fillId="0" borderId="10" xfId="0" applyFont="1" applyBorder="1"/>
    <xf numFmtId="0" fontId="27" fillId="0" borderId="16" xfId="0" applyFont="1" applyBorder="1" applyAlignment="1">
      <alignment vertical="top" wrapText="1"/>
    </xf>
    <xf numFmtId="0" fontId="27" fillId="0" borderId="18" xfId="0" applyFont="1" applyBorder="1" applyAlignment="1">
      <alignment vertical="top" wrapText="1"/>
    </xf>
    <xf numFmtId="41" fontId="34" fillId="24" borderId="0" xfId="44" applyFont="1" applyFill="1"/>
    <xf numFmtId="0" fontId="1" fillId="24" borderId="0" xfId="43" applyFont="1" applyFill="1"/>
    <xf numFmtId="0" fontId="34" fillId="24" borderId="0" xfId="43" applyFont="1" applyFill="1"/>
    <xf numFmtId="41" fontId="1" fillId="24" borderId="0" xfId="43" applyNumberFormat="1" applyFont="1" applyFill="1"/>
    <xf numFmtId="0" fontId="27" fillId="0" borderId="19" xfId="0" quotePrefix="1" applyFont="1" applyBorder="1" applyAlignment="1">
      <alignment horizontal="left" vertical="top" wrapText="1"/>
    </xf>
    <xf numFmtId="0" fontId="27" fillId="0" borderId="20" xfId="0" applyFont="1" applyBorder="1" applyAlignment="1">
      <alignment horizontal="left" vertical="top" wrapText="1"/>
    </xf>
    <xf numFmtId="0" fontId="26" fillId="0" borderId="0" xfId="0" applyFont="1" applyAlignment="1">
      <alignment horizontal="center"/>
    </xf>
    <xf numFmtId="0" fontId="24" fillId="0" borderId="0" xfId="0" applyFont="1" applyAlignment="1">
      <alignment horizontal="center" vertical="center" wrapText="1"/>
    </xf>
    <xf numFmtId="0" fontId="24" fillId="0" borderId="0" xfId="0" applyFont="1" applyAlignment="1">
      <alignment horizontal="center"/>
    </xf>
    <xf numFmtId="0" fontId="27" fillId="0" borderId="19" xfId="0" applyFont="1" applyBorder="1" applyAlignment="1">
      <alignment horizontal="left" vertical="top" wrapText="1"/>
    </xf>
    <xf numFmtId="0" fontId="27" fillId="0" borderId="16" xfId="0" applyFont="1" applyBorder="1" applyAlignment="1">
      <alignment horizontal="left" vertical="top" wrapText="1"/>
    </xf>
    <xf numFmtId="0" fontId="27" fillId="0" borderId="18" xfId="0" applyFont="1" applyBorder="1" applyAlignment="1">
      <alignment horizontal="left" vertical="top" wrapText="1"/>
    </xf>
    <xf numFmtId="0" fontId="19" fillId="0" borderId="13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19" fillId="0" borderId="18" xfId="0" applyFont="1" applyBorder="1" applyAlignment="1">
      <alignment horizontal="center" vertical="center"/>
    </xf>
    <xf numFmtId="0" fontId="21" fillId="0" borderId="0" xfId="0" applyFont="1" applyAlignment="1">
      <alignment horizontal="center"/>
    </xf>
    <xf numFmtId="0" fontId="20" fillId="0" borderId="0" xfId="0" applyFont="1" applyAlignment="1">
      <alignment horizontal="center"/>
    </xf>
  </cellXfs>
  <cellStyles count="45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Comma [0] 2" xfId="44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 2" xfId="43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2" Type="http://schemas.openxmlformats.org/officeDocument/2006/relationships/image" Target="../media/image7.png"/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5393</xdr:row>
      <xdr:rowOff>9525</xdr:rowOff>
    </xdr:from>
    <xdr:to>
      <xdr:col>1</xdr:col>
      <xdr:colOff>593435</xdr:colOff>
      <xdr:row>5393</xdr:row>
      <xdr:rowOff>23891</xdr:rowOff>
    </xdr:to>
    <xdr:pic>
      <xdr:nvPicPr>
        <xdr:cNvPr id="2" name="Picture 1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827103375"/>
          <a:ext cx="418719" cy="14366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28575</xdr:colOff>
      <xdr:row>5482</xdr:row>
      <xdr:rowOff>161925</xdr:rowOff>
    </xdr:from>
    <xdr:to>
      <xdr:col>1</xdr:col>
      <xdr:colOff>541238</xdr:colOff>
      <xdr:row>5483</xdr:row>
      <xdr:rowOff>32272</xdr:rowOff>
    </xdr:to>
    <xdr:pic>
      <xdr:nvPicPr>
        <xdr:cNvPr id="3" name="Picture 3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575" y="840809850"/>
          <a:ext cx="395097" cy="22827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85725</xdr:colOff>
      <xdr:row>5537</xdr:row>
      <xdr:rowOff>0</xdr:rowOff>
    </xdr:from>
    <xdr:to>
      <xdr:col>1</xdr:col>
      <xdr:colOff>623534</xdr:colOff>
      <xdr:row>5537</xdr:row>
      <xdr:rowOff>23779</xdr:rowOff>
    </xdr:to>
    <xdr:pic>
      <xdr:nvPicPr>
        <xdr:cNvPr id="4" name="Picture 4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85725" y="849039450"/>
          <a:ext cx="351663" cy="23779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57150</xdr:colOff>
      <xdr:row>5339</xdr:row>
      <xdr:rowOff>9525</xdr:rowOff>
    </xdr:from>
    <xdr:to>
      <xdr:col>1</xdr:col>
      <xdr:colOff>593435</xdr:colOff>
      <xdr:row>5339</xdr:row>
      <xdr:rowOff>24541</xdr:rowOff>
    </xdr:to>
    <xdr:pic>
      <xdr:nvPicPr>
        <xdr:cNvPr id="5" name="Picture 1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818873775"/>
          <a:ext cx="418719" cy="15016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57150</xdr:colOff>
      <xdr:row>5299</xdr:row>
      <xdr:rowOff>9525</xdr:rowOff>
    </xdr:from>
    <xdr:to>
      <xdr:col>1</xdr:col>
      <xdr:colOff>593435</xdr:colOff>
      <xdr:row>5299</xdr:row>
      <xdr:rowOff>24540</xdr:rowOff>
    </xdr:to>
    <xdr:pic>
      <xdr:nvPicPr>
        <xdr:cNvPr id="6" name="Picture 1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812777775"/>
          <a:ext cx="418719" cy="15015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28575</xdr:colOff>
      <xdr:row>5578</xdr:row>
      <xdr:rowOff>0</xdr:rowOff>
    </xdr:from>
    <xdr:to>
      <xdr:col>1</xdr:col>
      <xdr:colOff>474563</xdr:colOff>
      <xdr:row>5578</xdr:row>
      <xdr:rowOff>25034</xdr:rowOff>
    </xdr:to>
    <xdr:pic>
      <xdr:nvPicPr>
        <xdr:cNvPr id="7" name="Picture 4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8575" y="855287850"/>
          <a:ext cx="328422" cy="25034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>
    <xdr:from>
      <xdr:col>0</xdr:col>
      <xdr:colOff>200025</xdr:colOff>
      <xdr:row>1086</xdr:row>
      <xdr:rowOff>180975</xdr:rowOff>
    </xdr:from>
    <xdr:to>
      <xdr:col>1</xdr:col>
      <xdr:colOff>4476750</xdr:colOff>
      <xdr:row>1089</xdr:row>
      <xdr:rowOff>190500</xdr:rowOff>
    </xdr:to>
    <xdr:pic>
      <xdr:nvPicPr>
        <xdr:cNvPr id="77372" name="Picture 2" descr="logo media format horizontal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374646825"/>
          <a:ext cx="4581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200025</xdr:colOff>
      <xdr:row>1122</xdr:row>
      <xdr:rowOff>180975</xdr:rowOff>
    </xdr:from>
    <xdr:to>
      <xdr:col>1</xdr:col>
      <xdr:colOff>4476750</xdr:colOff>
      <xdr:row>1125</xdr:row>
      <xdr:rowOff>190500</xdr:rowOff>
    </xdr:to>
    <xdr:pic>
      <xdr:nvPicPr>
        <xdr:cNvPr id="77374" name="Picture 2" descr="logo media format horizontal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383228850"/>
          <a:ext cx="4581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200025</xdr:colOff>
      <xdr:row>1194</xdr:row>
      <xdr:rowOff>180975</xdr:rowOff>
    </xdr:from>
    <xdr:to>
      <xdr:col>1</xdr:col>
      <xdr:colOff>4476750</xdr:colOff>
      <xdr:row>1197</xdr:row>
      <xdr:rowOff>190500</xdr:rowOff>
    </xdr:to>
    <xdr:pic>
      <xdr:nvPicPr>
        <xdr:cNvPr id="77375" name="Picture 2" descr="logo media format horizontal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400764375"/>
          <a:ext cx="4581525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200025</xdr:colOff>
      <xdr:row>1158</xdr:row>
      <xdr:rowOff>180975</xdr:rowOff>
    </xdr:from>
    <xdr:to>
      <xdr:col>1</xdr:col>
      <xdr:colOff>4476750</xdr:colOff>
      <xdr:row>1161</xdr:row>
      <xdr:rowOff>190500</xdr:rowOff>
    </xdr:to>
    <xdr:pic>
      <xdr:nvPicPr>
        <xdr:cNvPr id="77376" name="Picture 2" descr="logo media format horizontal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391982325"/>
          <a:ext cx="4581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186419</xdr:colOff>
      <xdr:row>1233</xdr:row>
      <xdr:rowOff>72118</xdr:rowOff>
    </xdr:from>
    <xdr:to>
      <xdr:col>1</xdr:col>
      <xdr:colOff>3333751</xdr:colOff>
      <xdr:row>1234</xdr:row>
      <xdr:rowOff>140975</xdr:rowOff>
    </xdr:to>
    <xdr:pic>
      <xdr:nvPicPr>
        <xdr:cNvPr id="48" name="Picture 2" descr="logo media format horizontal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485776" y="418287654"/>
          <a:ext cx="3147332" cy="5042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4</xdr:row>
      <xdr:rowOff>0</xdr:rowOff>
    </xdr:from>
    <xdr:to>
      <xdr:col>15</xdr:col>
      <xdr:colOff>428625</xdr:colOff>
      <xdr:row>43</xdr:row>
      <xdr:rowOff>85725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762000"/>
          <a:ext cx="7743825" cy="75152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3</xdr:col>
      <xdr:colOff>0</xdr:colOff>
      <xdr:row>45</xdr:row>
      <xdr:rowOff>0</xdr:rowOff>
    </xdr:from>
    <xdr:to>
      <xdr:col>15</xdr:col>
      <xdr:colOff>428625</xdr:colOff>
      <xdr:row>84</xdr:row>
      <xdr:rowOff>85725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8572500"/>
          <a:ext cx="7743825" cy="75152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3</xdr:col>
      <xdr:colOff>0</xdr:colOff>
      <xdr:row>86</xdr:row>
      <xdr:rowOff>0</xdr:rowOff>
    </xdr:from>
    <xdr:to>
      <xdr:col>15</xdr:col>
      <xdr:colOff>428625</xdr:colOff>
      <xdr:row>125</xdr:row>
      <xdr:rowOff>85725</xdr:rowOff>
    </xdr:to>
    <xdr:pic>
      <xdr:nvPicPr>
        <xdr:cNvPr id="1027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09600" y="16383000"/>
          <a:ext cx="7743825" cy="75152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X33"/>
  <sheetViews>
    <sheetView tabSelected="1" zoomScale="70" zoomScaleNormal="70" workbookViewId="0">
      <selection activeCell="H28" sqref="H28:I28"/>
    </sheetView>
  </sheetViews>
  <sheetFormatPr defaultRowHeight="12"/>
  <cols>
    <col min="1" max="1" width="4.5703125" style="1" customWidth="1"/>
    <col min="2" max="2" width="20" style="1" customWidth="1"/>
    <col min="3" max="3" width="26.28515625" style="1" customWidth="1"/>
    <col min="4" max="4" width="10" style="16" customWidth="1"/>
    <col min="5" max="5" width="8.5703125" style="1" customWidth="1"/>
    <col min="6" max="6" width="11" style="1" customWidth="1"/>
    <col min="7" max="7" width="15" style="1" customWidth="1"/>
    <col min="8" max="8" width="15.5703125" style="1" customWidth="1"/>
    <col min="9" max="9" width="16.5703125" style="1" customWidth="1"/>
    <col min="10" max="10" width="9.140625" style="1" customWidth="1"/>
    <col min="11" max="11" width="17.42578125" style="1" bestFit="1" customWidth="1"/>
    <col min="12" max="12" width="11.7109375" style="1" bestFit="1" customWidth="1"/>
    <col min="13" max="13" width="12.140625" style="1" bestFit="1" customWidth="1"/>
    <col min="14" max="14" width="27.7109375" style="1" customWidth="1"/>
    <col min="15" max="15" width="3.28515625" style="1" customWidth="1"/>
    <col min="16" max="16" width="15.7109375" style="1" bestFit="1" customWidth="1"/>
    <col min="17" max="16384" width="9.140625" style="1"/>
  </cols>
  <sheetData>
    <row r="2" spans="1:24" ht="33.75">
      <c r="A2" s="5"/>
      <c r="B2" s="83" t="s">
        <v>20</v>
      </c>
      <c r="C2" s="83"/>
      <c r="D2" s="83"/>
      <c r="E2" s="83"/>
      <c r="F2" s="83"/>
      <c r="G2" s="83"/>
      <c r="H2" s="83"/>
      <c r="I2" s="83"/>
    </row>
    <row r="3" spans="1:24" ht="24.75" customHeight="1">
      <c r="A3" s="5"/>
      <c r="B3" s="84" t="s">
        <v>45</v>
      </c>
      <c r="C3" s="84"/>
      <c r="D3" s="84"/>
      <c r="E3" s="84"/>
      <c r="F3" s="84"/>
      <c r="G3" s="84"/>
      <c r="H3" s="84"/>
      <c r="I3" s="84"/>
    </row>
    <row r="4" spans="1:24" ht="26.25">
      <c r="A4" s="12"/>
      <c r="B4" s="85" t="s">
        <v>34</v>
      </c>
      <c r="C4" s="85"/>
      <c r="D4" s="85"/>
      <c r="E4" s="85"/>
      <c r="F4" s="85"/>
      <c r="G4" s="85"/>
      <c r="H4" s="85"/>
      <c r="I4" s="85"/>
    </row>
    <row r="5" spans="1:24" ht="15.75">
      <c r="A5" s="21"/>
      <c r="B5" s="21"/>
      <c r="C5" s="21"/>
      <c r="D5" s="21"/>
      <c r="E5" s="21"/>
      <c r="F5" s="21"/>
      <c r="G5" s="21"/>
      <c r="H5" s="21"/>
      <c r="I5" s="21"/>
    </row>
    <row r="6" spans="1:24" ht="15.75">
      <c r="A6" s="89" t="s">
        <v>0</v>
      </c>
      <c r="B6" s="91" t="s">
        <v>1</v>
      </c>
      <c r="C6" s="92"/>
      <c r="D6" s="89" t="s">
        <v>2</v>
      </c>
      <c r="E6" s="89" t="s">
        <v>3</v>
      </c>
      <c r="F6" s="89" t="s">
        <v>4</v>
      </c>
      <c r="G6" s="6" t="s">
        <v>5</v>
      </c>
      <c r="H6" s="6" t="s">
        <v>6</v>
      </c>
      <c r="I6" s="6" t="s">
        <v>7</v>
      </c>
    </row>
    <row r="7" spans="1:24" ht="15.75">
      <c r="A7" s="90"/>
      <c r="B7" s="93"/>
      <c r="C7" s="94"/>
      <c r="D7" s="90"/>
      <c r="E7" s="90"/>
      <c r="F7" s="90"/>
      <c r="G7" s="7" t="s">
        <v>8</v>
      </c>
      <c r="H7" s="7" t="s">
        <v>8</v>
      </c>
      <c r="I7" s="7" t="s">
        <v>8</v>
      </c>
    </row>
    <row r="8" spans="1:24" ht="15.75">
      <c r="A8" s="6" t="s">
        <v>9</v>
      </c>
      <c r="B8" s="15" t="s">
        <v>22</v>
      </c>
      <c r="C8" s="14"/>
      <c r="D8" s="13"/>
      <c r="E8" s="8"/>
      <c r="F8" s="8"/>
      <c r="G8" s="8"/>
      <c r="H8" s="9"/>
      <c r="I8" s="10"/>
    </row>
    <row r="9" spans="1:24" s="27" customFormat="1" ht="18.75" customHeight="1">
      <c r="A9" s="23">
        <v>1</v>
      </c>
      <c r="B9" s="86" t="s">
        <v>33</v>
      </c>
      <c r="C9" s="82"/>
      <c r="D9" s="24">
        <v>4</v>
      </c>
      <c r="E9" s="23" t="s">
        <v>21</v>
      </c>
      <c r="F9" s="23" t="s">
        <v>10</v>
      </c>
      <c r="G9" s="25">
        <v>200000</v>
      </c>
      <c r="H9" s="25">
        <f>+G9*D9</f>
        <v>800000</v>
      </c>
      <c r="I9" s="26"/>
      <c r="M9" s="27">
        <f>280000/6</f>
        <v>46666.666666666664</v>
      </c>
    </row>
    <row r="10" spans="1:24" s="33" customFormat="1" ht="15.75">
      <c r="A10" s="23">
        <f>+A9+1</f>
        <v>2</v>
      </c>
      <c r="B10" s="29" t="s">
        <v>36</v>
      </c>
      <c r="C10" s="18"/>
      <c r="D10" s="30">
        <v>1</v>
      </c>
      <c r="E10" s="28" t="s">
        <v>37</v>
      </c>
      <c r="F10" s="28" t="s">
        <v>10</v>
      </c>
      <c r="G10" s="31">
        <v>450000</v>
      </c>
      <c r="H10" s="31">
        <f t="shared" ref="H10:H12" si="0">+G10*D10</f>
        <v>450000</v>
      </c>
      <c r="I10" s="32"/>
      <c r="K10" s="33">
        <f>24*3*2</f>
        <v>144</v>
      </c>
    </row>
    <row r="11" spans="1:24" s="33" customFormat="1" ht="15.75">
      <c r="A11" s="23">
        <f t="shared" ref="A11:A12" si="1">+A10+1</f>
        <v>3</v>
      </c>
      <c r="B11" s="29" t="s">
        <v>38</v>
      </c>
      <c r="C11" s="18"/>
      <c r="D11" s="30">
        <f>+D9</f>
        <v>4</v>
      </c>
      <c r="E11" s="28" t="s">
        <v>21</v>
      </c>
      <c r="F11" s="28" t="s">
        <v>10</v>
      </c>
      <c r="G11" s="31">
        <v>50000</v>
      </c>
      <c r="H11" s="31">
        <f t="shared" si="0"/>
        <v>200000</v>
      </c>
      <c r="I11" s="32"/>
      <c r="K11" s="33">
        <f t="shared" ref="K11:K12" si="2">24*3*2</f>
        <v>144</v>
      </c>
    </row>
    <row r="12" spans="1:24" s="33" customFormat="1" ht="15.75">
      <c r="A12" s="23">
        <f t="shared" si="1"/>
        <v>4</v>
      </c>
      <c r="B12" s="29" t="s">
        <v>42</v>
      </c>
      <c r="C12" s="18"/>
      <c r="D12" s="30">
        <f>+D9</f>
        <v>4</v>
      </c>
      <c r="E12" s="28" t="s">
        <v>21</v>
      </c>
      <c r="F12" s="28" t="s">
        <v>10</v>
      </c>
      <c r="G12" s="31">
        <v>140000</v>
      </c>
      <c r="H12" s="31">
        <f t="shared" si="0"/>
        <v>560000</v>
      </c>
      <c r="I12" s="32"/>
      <c r="K12" s="33">
        <f t="shared" si="2"/>
        <v>144</v>
      </c>
    </row>
    <row r="13" spans="1:24" s="33" customFormat="1" ht="15.75">
      <c r="A13" s="23">
        <f>+A12+1</f>
        <v>5</v>
      </c>
      <c r="B13" s="29" t="s">
        <v>43</v>
      </c>
      <c r="C13" s="18"/>
      <c r="D13" s="30">
        <f>+D9</f>
        <v>4</v>
      </c>
      <c r="E13" s="28" t="s">
        <v>21</v>
      </c>
      <c r="F13" s="28" t="s">
        <v>10</v>
      </c>
      <c r="G13" s="31">
        <v>60000</v>
      </c>
      <c r="H13" s="31">
        <f t="shared" ref="H13" si="3">+G13*D13</f>
        <v>240000</v>
      </c>
      <c r="I13" s="32"/>
      <c r="K13" s="33">
        <f>24*3*2</f>
        <v>144</v>
      </c>
    </row>
    <row r="14" spans="1:24" s="33" customFormat="1" ht="15.75">
      <c r="A14" s="23">
        <f t="shared" ref="A14:A15" si="4">+A13+1</f>
        <v>6</v>
      </c>
      <c r="B14" s="29" t="s">
        <v>39</v>
      </c>
      <c r="C14" s="18"/>
      <c r="D14" s="30">
        <f>+D9</f>
        <v>4</v>
      </c>
      <c r="E14" s="28" t="s">
        <v>40</v>
      </c>
      <c r="F14" s="28" t="s">
        <v>10</v>
      </c>
      <c r="G14" s="31">
        <v>20000</v>
      </c>
      <c r="H14" s="31">
        <f>G14*D14</f>
        <v>80000</v>
      </c>
      <c r="I14" s="32"/>
    </row>
    <row r="15" spans="1:24" s="27" customFormat="1" ht="18" customHeight="1">
      <c r="A15" s="23">
        <f t="shared" si="4"/>
        <v>7</v>
      </c>
      <c r="B15" s="86" t="s">
        <v>41</v>
      </c>
      <c r="C15" s="82"/>
      <c r="D15" s="24">
        <v>1</v>
      </c>
      <c r="E15" s="23" t="s">
        <v>19</v>
      </c>
      <c r="F15" s="23" t="s">
        <v>10</v>
      </c>
      <c r="G15" s="25">
        <v>200000</v>
      </c>
      <c r="H15" s="25">
        <f t="shared" ref="H15" si="5">+G15*D15</f>
        <v>200000</v>
      </c>
      <c r="I15" s="26"/>
      <c r="K15" s="27">
        <f>24*3*2</f>
        <v>144</v>
      </c>
    </row>
    <row r="16" spans="1:24" s="33" customFormat="1" ht="15.75">
      <c r="A16" s="34"/>
      <c r="B16" s="87"/>
      <c r="C16" s="88"/>
      <c r="D16" s="35"/>
      <c r="E16" s="28"/>
      <c r="F16" s="28"/>
      <c r="G16" s="36"/>
      <c r="H16" s="37"/>
      <c r="I16" s="38">
        <f>SUM(H9:H16)</f>
        <v>2530000</v>
      </c>
      <c r="N16" s="77">
        <f>I25</f>
        <v>3374000</v>
      </c>
      <c r="O16" s="78">
        <v>1</v>
      </c>
      <c r="P16" s="78">
        <f>+O16*10</f>
        <v>10</v>
      </c>
      <c r="Q16" s="78">
        <f t="shared" ref="Q16:X16" si="6">+P16*10</f>
        <v>100</v>
      </c>
      <c r="R16" s="78">
        <f t="shared" si="6"/>
        <v>1000</v>
      </c>
      <c r="S16" s="78">
        <f t="shared" si="6"/>
        <v>10000</v>
      </c>
      <c r="T16" s="78">
        <f t="shared" si="6"/>
        <v>100000</v>
      </c>
      <c r="U16" s="78">
        <f t="shared" si="6"/>
        <v>1000000</v>
      </c>
      <c r="V16" s="78">
        <f t="shared" si="6"/>
        <v>10000000</v>
      </c>
      <c r="W16" s="78">
        <f t="shared" si="6"/>
        <v>100000000</v>
      </c>
      <c r="X16" s="78">
        <f t="shared" si="6"/>
        <v>1000000000</v>
      </c>
    </row>
    <row r="17" spans="1:24" s="33" customFormat="1" ht="15.75">
      <c r="A17" s="39" t="s">
        <v>11</v>
      </c>
      <c r="B17" s="40" t="s">
        <v>12</v>
      </c>
      <c r="C17" s="19"/>
      <c r="D17" s="41"/>
      <c r="E17" s="42"/>
      <c r="F17" s="42"/>
      <c r="G17" s="43"/>
      <c r="H17" s="36"/>
      <c r="I17" s="44"/>
      <c r="K17" s="33">
        <f>21*3*2</f>
        <v>126</v>
      </c>
      <c r="N17" s="79" t="s">
        <v>44</v>
      </c>
      <c r="O17" s="78">
        <v>0</v>
      </c>
      <c r="P17" s="80">
        <f>MOD(N16,P16)</f>
        <v>0</v>
      </c>
      <c r="Q17" s="80">
        <f>MOD(N16,Q16)</f>
        <v>0</v>
      </c>
      <c r="R17" s="80">
        <f>MOD(N16,R16)</f>
        <v>0</v>
      </c>
      <c r="S17" s="80">
        <f>MOD(N16,S16)</f>
        <v>4000</v>
      </c>
      <c r="T17" s="80">
        <f>MOD(N16,T16)</f>
        <v>74000</v>
      </c>
      <c r="U17" s="80">
        <f>MOD(N16,U16)</f>
        <v>374000</v>
      </c>
      <c r="V17" s="80">
        <f>MOD(N16,V16)</f>
        <v>3374000</v>
      </c>
      <c r="W17" s="80">
        <f>MOD(N16,W16)</f>
        <v>3374000</v>
      </c>
      <c r="X17" s="80">
        <f>MOD(N16,X16)</f>
        <v>3374000</v>
      </c>
    </row>
    <row r="18" spans="1:24" s="33" customFormat="1" ht="15.75" customHeight="1">
      <c r="A18" s="45">
        <v>1</v>
      </c>
      <c r="B18" s="86" t="s">
        <v>35</v>
      </c>
      <c r="C18" s="82"/>
      <c r="D18" s="30"/>
      <c r="E18" s="28"/>
      <c r="F18" s="28"/>
      <c r="G18" s="46"/>
      <c r="H18" s="46"/>
      <c r="I18" s="47"/>
      <c r="N18" s="78"/>
      <c r="O18" s="78"/>
      <c r="P18" s="78">
        <f t="shared" ref="P18:U18" si="7">+P17-O17</f>
        <v>0</v>
      </c>
      <c r="Q18" s="78">
        <f t="shared" si="7"/>
        <v>0</v>
      </c>
      <c r="R18" s="78">
        <f t="shared" si="7"/>
        <v>0</v>
      </c>
      <c r="S18" s="78">
        <f t="shared" si="7"/>
        <v>4000</v>
      </c>
      <c r="T18" s="78">
        <f t="shared" si="7"/>
        <v>70000</v>
      </c>
      <c r="U18" s="78">
        <f t="shared" si="7"/>
        <v>300000</v>
      </c>
      <c r="V18" s="78">
        <f>+V17-U17</f>
        <v>3000000</v>
      </c>
      <c r="W18" s="78">
        <f t="shared" ref="W18:X18" si="8">+W17-V17</f>
        <v>0</v>
      </c>
      <c r="X18" s="78">
        <f t="shared" si="8"/>
        <v>0</v>
      </c>
    </row>
    <row r="19" spans="1:24" s="33" customFormat="1" ht="15.75" customHeight="1">
      <c r="A19" s="45"/>
      <c r="B19" s="81" t="s">
        <v>30</v>
      </c>
      <c r="C19" s="82"/>
      <c r="D19" s="30">
        <v>4</v>
      </c>
      <c r="E19" s="28" t="s">
        <v>32</v>
      </c>
      <c r="F19" s="28" t="s">
        <v>29</v>
      </c>
      <c r="G19" s="46">
        <v>115000</v>
      </c>
      <c r="H19" s="46">
        <f>G19*D19</f>
        <v>460000</v>
      </c>
      <c r="I19" s="47"/>
      <c r="N19" s="78"/>
      <c r="O19" s="78"/>
      <c r="P19" s="78">
        <f t="shared" ref="P19:U19" si="9">+P18*10/P16</f>
        <v>0</v>
      </c>
      <c r="Q19" s="78">
        <f t="shared" si="9"/>
        <v>0</v>
      </c>
      <c r="R19" s="78">
        <f t="shared" si="9"/>
        <v>0</v>
      </c>
      <c r="S19" s="78">
        <f t="shared" si="9"/>
        <v>4</v>
      </c>
      <c r="T19" s="78">
        <f t="shared" si="9"/>
        <v>7</v>
      </c>
      <c r="U19" s="78">
        <f t="shared" si="9"/>
        <v>3</v>
      </c>
      <c r="V19" s="78">
        <f>+V18*10/V16</f>
        <v>3</v>
      </c>
      <c r="W19" s="78">
        <f t="shared" ref="W19:X19" si="10">+W18*10/W16</f>
        <v>0</v>
      </c>
      <c r="X19" s="78">
        <f t="shared" si="10"/>
        <v>0</v>
      </c>
    </row>
    <row r="20" spans="1:24" s="33" customFormat="1" ht="15.75" customHeight="1">
      <c r="A20" s="45"/>
      <c r="B20" s="81" t="s">
        <v>31</v>
      </c>
      <c r="C20" s="82"/>
      <c r="D20" s="30">
        <v>4</v>
      </c>
      <c r="E20" s="28" t="s">
        <v>32</v>
      </c>
      <c r="F20" s="28" t="s">
        <v>29</v>
      </c>
      <c r="G20" s="46">
        <v>96000</v>
      </c>
      <c r="H20" s="46">
        <f>G20*D20</f>
        <v>384000</v>
      </c>
      <c r="I20" s="47"/>
      <c r="N20" s="78"/>
      <c r="O20" s="78"/>
      <c r="P20" s="78" t="str">
        <f>IF(AND(P19&gt;0,Q19&lt;&gt;1),CHOOSE(P19,"satu","dua","tiga","empat","lima","enam","tujuh","delapan","sembilan"),"")</f>
        <v/>
      </c>
      <c r="Q20" s="78" t="str">
        <f>IF(Q19&gt;0,CHOOSE(Q19,CHOOSE(P19+1,"se","se","dua","tiga","empat","lima","enam","tujuh","delapan","sembilan"),"dua","tiga","empat","lima","enam","tujuh","delapan","sembilan"),"")</f>
        <v/>
      </c>
      <c r="R20" s="78" t="str">
        <f>IF(R19&gt;0,CHOOSE(R19,"se","dua","tiga","empat","lima","enam","tujuh","delapan","sembilan"),"")</f>
        <v/>
      </c>
      <c r="S20" s="78" t="str">
        <f>IF(AND(S19&gt;0,T19&lt;&gt;1),CHOOSE(S19,"satu","dua","tiga","empat","lima","enam","tujuh","delapan","sembilan"),"")</f>
        <v>empat</v>
      </c>
      <c r="T20" s="78" t="str">
        <f>IF(T19&gt;0,CHOOSE(T19,CHOOSE(S19+1,"se","se","dua","tiga","empat","lima","enam","tujuh","delapan","sembilan"),"dua","tiga","empat","lima","enam","tujuh","delapan","sembilan"),"")</f>
        <v>tujuh</v>
      </c>
      <c r="U20" s="78" t="str">
        <f>IF(U19&gt;0,CHOOSE(U19,"se","dua","tiga","empat","lima","enam","tujuh","delapan","sembilan"),"")</f>
        <v>tiga</v>
      </c>
      <c r="V20" s="78" t="str">
        <f>IF(AND(V19&gt;0,W19&lt;&gt;1),CHOOSE(V19,"satu","dua","tiga","empat","lima","enam","tujuh","delapan","sembilan"),"")</f>
        <v>tiga</v>
      </c>
      <c r="W20" s="78" t="str">
        <f>IF(W19&gt;0,CHOOSE(W19,CHOOSE(V19+1,"","se","dua","tiga","empat","lima","enam","tujuh","delapan","sembilan"),"dua","tiga","empat","lima","enam","tujuh","delapan","sembilan"),"")</f>
        <v/>
      </c>
      <c r="X20" s="78" t="str">
        <f>IF(X19&gt;0,CHOOSE(X19,"se","dua","tiga","empat","lima","enam","tujuh","delapan","sembilan"),"")</f>
        <v/>
      </c>
    </row>
    <row r="21" spans="1:24" s="33" customFormat="1" ht="15.75">
      <c r="A21" s="45"/>
      <c r="B21" s="75"/>
      <c r="C21" s="76"/>
      <c r="D21" s="31"/>
      <c r="E21" s="28"/>
      <c r="F21" s="28"/>
      <c r="G21" s="46"/>
      <c r="H21" s="46"/>
      <c r="I21" s="48">
        <f>SUM(H19:H20)</f>
        <v>844000</v>
      </c>
      <c r="N21" s="78"/>
      <c r="O21" s="78"/>
      <c r="P21" s="78"/>
      <c r="Q21" s="78" t="str">
        <f>IF(Q19&gt;0,IF(AND(Q19=1,P19&gt;0)," belas "," puluh "),"")</f>
        <v/>
      </c>
      <c r="R21" s="78" t="str">
        <f>IF(R19&gt;0," ratus ","")</f>
        <v/>
      </c>
      <c r="S21" s="78" t="str">
        <f>IF(SUM(S19,U19)&gt;0," ribu ","")</f>
        <v xml:space="preserve"> ribu </v>
      </c>
      <c r="T21" s="78" t="str">
        <f>IF(T19&gt;0,IF(AND(T19=1,S19&gt;0)," belas "," puluh "),"")</f>
        <v xml:space="preserve"> puluh </v>
      </c>
      <c r="U21" s="78" t="str">
        <f>IF(U19&gt;0," ratus ","")</f>
        <v xml:space="preserve"> ratus </v>
      </c>
      <c r="V21" s="78" t="str">
        <f>IF(SUM(V19,X19)&gt;0," juta ","")</f>
        <v xml:space="preserve"> juta </v>
      </c>
      <c r="W21" s="78" t="str">
        <f>IF(W19&gt;0,IF(AND(W19=1,V19&gt;0)," belas "," puluh "),"")</f>
        <v/>
      </c>
      <c r="X21" s="78" t="str">
        <f>IF(X19&gt;0," ratus ","")</f>
        <v/>
      </c>
    </row>
    <row r="22" spans="1:24" s="33" customFormat="1" ht="15.75">
      <c r="A22" s="49"/>
      <c r="B22" s="50"/>
      <c r="C22" s="50"/>
      <c r="D22" s="51"/>
      <c r="E22" s="52"/>
      <c r="F22" s="53"/>
      <c r="G22" s="53" t="s">
        <v>13</v>
      </c>
      <c r="H22" s="54"/>
      <c r="I22" s="55">
        <f>I16+I21</f>
        <v>3374000</v>
      </c>
      <c r="N22" s="78"/>
      <c r="O22" s="78"/>
      <c r="P22" s="78" t="str">
        <f>CONCATENATE(P20,P15)</f>
        <v/>
      </c>
      <c r="Q22" s="78" t="str">
        <f t="shared" ref="Q22:X22" si="11">CONCATENATE(Q20,Q21)</f>
        <v/>
      </c>
      <c r="R22" s="78" t="str">
        <f t="shared" si="11"/>
        <v/>
      </c>
      <c r="S22" s="78" t="str">
        <f t="shared" si="11"/>
        <v xml:space="preserve">empat ribu </v>
      </c>
      <c r="T22" s="78" t="str">
        <f t="shared" si="11"/>
        <v xml:space="preserve">tujuh puluh </v>
      </c>
      <c r="U22" s="78" t="str">
        <f t="shared" si="11"/>
        <v xml:space="preserve">tiga ratus </v>
      </c>
      <c r="V22" s="78" t="str">
        <f t="shared" si="11"/>
        <v xml:space="preserve">tiga juta </v>
      </c>
      <c r="W22" s="78" t="str">
        <f t="shared" si="11"/>
        <v/>
      </c>
      <c r="X22" s="78" t="str">
        <f t="shared" si="11"/>
        <v/>
      </c>
    </row>
    <row r="23" spans="1:24" s="33" customFormat="1" ht="15.75">
      <c r="A23" s="17"/>
      <c r="B23" s="56"/>
      <c r="C23" s="56"/>
      <c r="D23" s="57"/>
      <c r="E23" s="57"/>
      <c r="F23" s="58"/>
      <c r="G23" s="59"/>
      <c r="H23" s="60"/>
      <c r="I23" s="61"/>
      <c r="N23" s="78"/>
      <c r="O23" s="78"/>
      <c r="P23" s="78"/>
      <c r="Q23" s="78"/>
      <c r="R23" s="78"/>
      <c r="S23" s="78"/>
      <c r="T23" s="78"/>
      <c r="U23" s="78"/>
      <c r="V23" s="78"/>
      <c r="W23" s="78"/>
      <c r="X23" s="78"/>
    </row>
    <row r="24" spans="1:24" s="33" customFormat="1" ht="15.75">
      <c r="A24" s="62"/>
      <c r="B24" s="63" t="s">
        <v>23</v>
      </c>
      <c r="C24" s="63"/>
      <c r="D24" s="64"/>
      <c r="E24" s="63"/>
      <c r="F24" s="63"/>
      <c r="G24" s="65"/>
      <c r="H24" s="66" t="s">
        <v>14</v>
      </c>
      <c r="I24" s="67">
        <f>I22</f>
        <v>3374000</v>
      </c>
      <c r="N24" s="79" t="str">
        <f>PROPER(CONCATENATE(X22,W22,V22,U22,T22,S22,R22,Q22,P22,N17))</f>
        <v>Tiga Juta Tiga Ratus Tujuh Puluh Empat Ribu Rupiah</v>
      </c>
      <c r="O24" s="78"/>
      <c r="P24" s="78"/>
      <c r="Q24" s="78"/>
      <c r="R24" s="78"/>
      <c r="S24" s="78"/>
      <c r="T24" s="78"/>
      <c r="U24" s="78"/>
      <c r="V24" s="78"/>
      <c r="W24" s="78"/>
      <c r="X24" s="78"/>
    </row>
    <row r="25" spans="1:24" s="33" customFormat="1" ht="15.75">
      <c r="A25" s="68"/>
      <c r="B25" s="69" t="str">
        <f>N24</f>
        <v>Tiga Juta Tiga Ratus Tujuh Puluh Empat Ribu Rupiah</v>
      </c>
      <c r="C25" s="70"/>
      <c r="D25" s="71"/>
      <c r="E25" s="72"/>
      <c r="F25" s="72"/>
      <c r="G25" s="73"/>
      <c r="H25" s="74" t="s">
        <v>15</v>
      </c>
      <c r="I25" s="48">
        <f>ROUND(I24,-3)</f>
        <v>3374000</v>
      </c>
    </row>
    <row r="26" spans="1:24" ht="15.75">
      <c r="A26" s="2"/>
      <c r="B26" s="2"/>
      <c r="C26" s="2"/>
      <c r="D26" s="11"/>
      <c r="E26" s="2"/>
      <c r="F26" s="2"/>
      <c r="G26" s="2"/>
      <c r="H26" s="2"/>
      <c r="I26" s="3"/>
    </row>
    <row r="27" spans="1:24" ht="15.75">
      <c r="A27" s="4"/>
      <c r="B27" s="4"/>
      <c r="C27" s="4"/>
      <c r="D27" s="20"/>
      <c r="E27" s="4"/>
      <c r="F27" s="4"/>
      <c r="G27" s="4"/>
      <c r="H27" s="95" t="s">
        <v>47</v>
      </c>
      <c r="I27" s="95"/>
    </row>
    <row r="28" spans="1:24" ht="15.75">
      <c r="A28" s="95" t="s">
        <v>16</v>
      </c>
      <c r="B28" s="95"/>
      <c r="C28" s="95"/>
      <c r="D28" s="95" t="s">
        <v>46</v>
      </c>
      <c r="E28" s="95"/>
      <c r="F28" s="95"/>
      <c r="G28" s="4"/>
      <c r="H28" s="95" t="s">
        <v>17</v>
      </c>
      <c r="I28" s="95"/>
    </row>
    <row r="29" spans="1:24" ht="15.75">
      <c r="A29" s="4"/>
      <c r="B29" s="4"/>
      <c r="C29" s="4"/>
      <c r="D29" s="20"/>
      <c r="E29" s="4"/>
      <c r="F29" s="4"/>
      <c r="G29" s="4"/>
      <c r="H29" s="4"/>
      <c r="I29" s="4"/>
    </row>
    <row r="30" spans="1:24" ht="15.75">
      <c r="A30" s="4"/>
      <c r="B30" s="4"/>
      <c r="C30" s="4"/>
      <c r="D30" s="20"/>
      <c r="E30" s="4"/>
      <c r="F30" s="4"/>
      <c r="G30" s="4"/>
      <c r="H30" s="4"/>
      <c r="I30" s="4"/>
    </row>
    <row r="31" spans="1:24" ht="15.75">
      <c r="A31" s="4"/>
      <c r="B31" s="4"/>
      <c r="C31" s="4"/>
      <c r="D31" s="20"/>
      <c r="E31" s="4"/>
      <c r="F31" s="4"/>
      <c r="G31" s="4"/>
      <c r="H31" s="4"/>
      <c r="I31" s="4"/>
    </row>
    <row r="32" spans="1:24" ht="15.75">
      <c r="A32" s="96" t="s">
        <v>25</v>
      </c>
      <c r="B32" s="96"/>
      <c r="C32" s="96"/>
      <c r="D32" s="96" t="s">
        <v>27</v>
      </c>
      <c r="E32" s="96"/>
      <c r="F32" s="96"/>
      <c r="G32" s="4"/>
      <c r="H32" s="96" t="s">
        <v>26</v>
      </c>
      <c r="I32" s="96"/>
    </row>
    <row r="33" spans="1:9" ht="15.75">
      <c r="A33" s="95" t="s">
        <v>24</v>
      </c>
      <c r="B33" s="95"/>
      <c r="C33" s="95"/>
      <c r="D33" s="95" t="s">
        <v>28</v>
      </c>
      <c r="E33" s="95"/>
      <c r="F33" s="95"/>
      <c r="G33" s="4"/>
      <c r="H33" s="95" t="s">
        <v>18</v>
      </c>
      <c r="I33" s="95"/>
    </row>
  </sheetData>
  <mergeCells count="23">
    <mergeCell ref="A33:C33"/>
    <mergeCell ref="D33:F33"/>
    <mergeCell ref="H33:I33"/>
    <mergeCell ref="H27:I27"/>
    <mergeCell ref="A28:C28"/>
    <mergeCell ref="D28:F28"/>
    <mergeCell ref="H28:I28"/>
    <mergeCell ref="A32:C32"/>
    <mergeCell ref="D32:F32"/>
    <mergeCell ref="H32:I32"/>
    <mergeCell ref="A6:A7"/>
    <mergeCell ref="B6:C7"/>
    <mergeCell ref="D6:D7"/>
    <mergeCell ref="E6:E7"/>
    <mergeCell ref="F6:F7"/>
    <mergeCell ref="B19:C19"/>
    <mergeCell ref="B20:C20"/>
    <mergeCell ref="B2:I2"/>
    <mergeCell ref="B3:I3"/>
    <mergeCell ref="B4:I4"/>
    <mergeCell ref="B9:C9"/>
    <mergeCell ref="B15:C16"/>
    <mergeCell ref="B18:C18"/>
  </mergeCells>
  <printOptions horizontalCentered="1"/>
  <pageMargins left="0.43" right="0.63" top="0.82" bottom="0.55118110236220474" header="1.7716535433070868" footer="0.74803149606299213"/>
  <pageSetup paperSize="5" scale="74" firstPageNumber="4294963191" orientation="portrait" horizontalDpi="4294967293" vertic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"/>
  <sheetViews>
    <sheetView workbookViewId="0">
      <selection activeCell="S19" sqref="S19"/>
    </sheetView>
  </sheetViews>
  <sheetFormatPr defaultRowHeight="15"/>
  <cols>
    <col min="1" max="3" width="8.42578125" style="22" customWidth="1"/>
    <col min="4" max="16384" width="9.140625" style="22"/>
  </cols>
  <sheetData/>
  <pageMargins left="0.41" right="0.70866141732283472" top="0.43307086614173229" bottom="0.49" header="0.31496062992125984" footer="0.31496062992125984"/>
  <pageSetup paperSize="9" scale="43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157255200</TotalTime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rab 2018</vt:lpstr>
      <vt:lpstr>AlDas </vt:lpstr>
      <vt:lpstr>'AlDas '!Print_Area</vt:lpstr>
      <vt:lpstr>'rab 2018'!Print_Area</vt:lpstr>
    </vt:vector>
  </TitlesOfParts>
  <Company>pdam</Company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HABIBI AL MUHSHI SIREGAR</dc:creator>
  <cp:lastModifiedBy>lenovo</cp:lastModifiedBy>
  <cp:revision/>
  <cp:lastPrinted>2019-11-12T08:16:36Z</cp:lastPrinted>
  <dcterms:created xsi:type="dcterms:W3CDTF">2012-03-21T04:38:16Z</dcterms:created>
  <dcterms:modified xsi:type="dcterms:W3CDTF">2019-11-29T04:53:04Z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1033-6.3.0.1733</vt:lpwstr>
  </property>
</Properties>
</file>