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firstSheet="1" activeTab="1"/>
  </bookViews>
  <sheets>
    <sheet name="Sheet1" sheetId="12" r:id="rId1"/>
    <sheet name="rab 2021" sheetId="8" r:id="rId2"/>
  </sheets>
  <definedNames>
    <definedName name="_xlnm.Print_Area" localSheetId="1">'rab 2021'!$A$3:$I$32</definedName>
  </definedNames>
  <calcPr calcId="124519"/>
</workbook>
</file>

<file path=xl/calcChain.xml><?xml version="1.0" encoding="utf-8"?>
<calcChain xmlns="http://schemas.openxmlformats.org/spreadsheetml/2006/main">
  <c r="P13" i="8"/>
  <c r="Q13" s="1"/>
  <c r="R13" s="1"/>
  <c r="S13" s="1"/>
  <c r="T13" s="1"/>
  <c r="U13" l="1"/>
  <c r="V13" l="1"/>
  <c r="W13" l="1"/>
  <c r="X13" l="1"/>
  <c r="H12" l="1"/>
  <c r="A12"/>
  <c r="U32"/>
  <c r="H19"/>
  <c r="A19"/>
  <c r="H18"/>
  <c r="K17"/>
  <c r="K15"/>
  <c r="H15"/>
  <c r="K14"/>
  <c r="H14"/>
  <c r="H13"/>
  <c r="H11"/>
  <c r="A11"/>
  <c r="A13" s="1"/>
  <c r="A14" s="1"/>
  <c r="A15" s="1"/>
  <c r="N10"/>
  <c r="M10"/>
  <c r="H10"/>
  <c r="F5" i="12"/>
  <c r="G5" s="1"/>
  <c r="H5" s="1"/>
  <c r="H6" s="1"/>
  <c r="I16" i="8" l="1"/>
  <c r="F6" i="12"/>
  <c r="F7" s="1"/>
  <c r="F8" s="1"/>
  <c r="F9" s="1"/>
  <c r="F11" s="1"/>
  <c r="G6"/>
  <c r="G7" s="1"/>
  <c r="G8" s="1"/>
  <c r="G10" s="1"/>
  <c r="I20" i="8"/>
  <c r="I5" i="12"/>
  <c r="G9" l="1"/>
  <c r="G11" s="1"/>
  <c r="H7"/>
  <c r="H8" s="1"/>
  <c r="H9" s="1"/>
  <c r="I21" i="8"/>
  <c r="I23" s="1"/>
  <c r="I24" s="1"/>
  <c r="N13" s="1"/>
  <c r="S14" s="1"/>
  <c r="I6" i="12"/>
  <c r="I7" s="1"/>
  <c r="I8" s="1"/>
  <c r="J5"/>
  <c r="H11" l="1"/>
  <c r="H10"/>
  <c r="R14" i="8"/>
  <c r="Q14"/>
  <c r="U14"/>
  <c r="P14"/>
  <c r="P15" s="1"/>
  <c r="P16" s="1"/>
  <c r="X14"/>
  <c r="V14"/>
  <c r="T14"/>
  <c r="T15" s="1"/>
  <c r="T16" s="1"/>
  <c r="W14"/>
  <c r="J6" i="12"/>
  <c r="J7" s="1"/>
  <c r="J8" s="1"/>
  <c r="I9" s="1"/>
  <c r="K5"/>
  <c r="W15" i="8" l="1"/>
  <c r="W16" s="1"/>
  <c r="W18" s="1"/>
  <c r="X15"/>
  <c r="X16" s="1"/>
  <c r="X18" s="1"/>
  <c r="R15"/>
  <c r="R16" s="1"/>
  <c r="U15"/>
  <c r="U16" s="1"/>
  <c r="U17" s="1"/>
  <c r="V15"/>
  <c r="V16" s="1"/>
  <c r="Q15"/>
  <c r="Q16" s="1"/>
  <c r="S15"/>
  <c r="S16" s="1"/>
  <c r="T18" s="1"/>
  <c r="T17"/>
  <c r="J10" i="12"/>
  <c r="J9"/>
  <c r="K6"/>
  <c r="K7" s="1"/>
  <c r="K8" s="1"/>
  <c r="L5"/>
  <c r="V17" i="8" l="1"/>
  <c r="U18"/>
  <c r="U19" s="1"/>
  <c r="W17"/>
  <c r="W19" s="1"/>
  <c r="R17"/>
  <c r="R18"/>
  <c r="V18"/>
  <c r="X17"/>
  <c r="X19" s="1"/>
  <c r="Q18"/>
  <c r="P17"/>
  <c r="P19" s="1"/>
  <c r="Q17"/>
  <c r="S18"/>
  <c r="S17"/>
  <c r="T19"/>
  <c r="L6" i="12"/>
  <c r="L7" s="1"/>
  <c r="L8" s="1"/>
  <c r="M5"/>
  <c r="J11"/>
  <c r="K10"/>
  <c r="K9"/>
  <c r="I10"/>
  <c r="I11" s="1"/>
  <c r="V19" i="8" l="1"/>
  <c r="R19"/>
  <c r="S19"/>
  <c r="K11" i="12"/>
  <c r="Q19" i="8"/>
  <c r="M6" i="12"/>
  <c r="M7" s="1"/>
  <c r="M8" s="1"/>
  <c r="L9" s="1"/>
  <c r="N5"/>
  <c r="N6" s="1"/>
  <c r="N21" i="8" l="1"/>
  <c r="B24" s="1"/>
  <c r="N7" i="12"/>
  <c r="N8" s="1"/>
  <c r="L10" s="1"/>
  <c r="L11" s="1"/>
  <c r="M10"/>
  <c r="M9"/>
  <c r="N10"/>
  <c r="N9" l="1"/>
  <c r="N11" s="1"/>
  <c r="M11"/>
  <c r="D13" l="1"/>
</calcChain>
</file>

<file path=xl/sharedStrings.xml><?xml version="1.0" encoding="utf-8"?>
<sst xmlns="http://schemas.openxmlformats.org/spreadsheetml/2006/main" count="60" uniqueCount="50">
  <si>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</si>
  <si>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</si>
  <si>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</si>
  <si>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</si>
  <si>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</si>
  <si>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</si>
  <si>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</si>
  <si>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</si>
  <si>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</si>
  <si>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</si>
  <si>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</si>
  <si>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</si>
  <si>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</si>
  <si>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</si>
  <si>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</si>
  <si>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</si>
  <si>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</si>
  <si>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</si>
  <si>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</si>
  <si>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Tabel</t>
  </si>
  <si>
    <t>m</t>
  </si>
  <si>
    <t>Disahkan oleh :</t>
  </si>
  <si>
    <t>MATERIAL</t>
  </si>
  <si>
    <t>Hari</t>
  </si>
  <si>
    <t>bh</t>
  </si>
  <si>
    <t xml:space="preserve">Terbilang : </t>
  </si>
  <si>
    <t>LOKASI</t>
  </si>
  <si>
    <t>Tube</t>
  </si>
  <si>
    <t>Kadiv. Transmisi Distribusi</t>
  </si>
  <si>
    <t xml:space="preserve">RENCANA ANGGARAN BIAYA </t>
  </si>
  <si>
    <t>pcs</t>
  </si>
  <si>
    <t>Orang</t>
  </si>
  <si>
    <t>Tukang</t>
  </si>
  <si>
    <t>Kadiv. Perencanaan Air Minum</t>
  </si>
  <si>
    <t>Julfan Fadhli</t>
  </si>
  <si>
    <t>Pekerja</t>
  </si>
  <si>
    <t xml:space="preserve">Orang </t>
  </si>
  <si>
    <t xml:space="preserve">PEKERJAAN </t>
  </si>
  <si>
    <t>:  PERBAIKAN TANGKI SDIC</t>
  </si>
  <si>
    <t>Reducer PVC 2½" x 1/2"</t>
  </si>
  <si>
    <t>Pipa PVC 1/2"</t>
  </si>
  <si>
    <t>Lem pipa isi 60 gram merk Isoplast</t>
  </si>
  <si>
    <t>Rupiah</t>
  </si>
  <si>
    <t>Ball valve kuningan 1/2" ONDA</t>
  </si>
  <si>
    <t>Tangki Penguin TB55 (520 Liter) + KIT</t>
  </si>
  <si>
    <t>:  BOOSTER PUMP PADANG BULAN DAN SEI AGUL</t>
  </si>
  <si>
    <t>Tee (1), Elbow (4), Sock Drat (4) PVC 1/2"</t>
  </si>
  <si>
    <t>Dedi Gusman</t>
  </si>
  <si>
    <t>Siti Zainab Lubis</t>
  </si>
  <si>
    <t>Medan,          Oktober 2023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</si>
</sst>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7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0" fontId="22" fillId="0" borderId="11" xfId="0" applyFont="1" applyBorder="1"/>
    <xf numFmtId="166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0" fontId="22" fillId="0" borderId="19" xfId="0" applyFont="1" applyBorder="1"/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165" fontId="22" fillId="0" borderId="11" xfId="0" applyNumberFormat="1" applyFont="1" applyBorder="1" applyAlignment="1"/>
    <xf numFmtId="165" fontId="20" fillId="0" borderId="11" xfId="28" applyNumberFormat="1" applyFont="1" applyBorder="1"/>
    <xf numFmtId="165" fontId="29" fillId="0" borderId="0" xfId="28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0" fontId="22" fillId="0" borderId="11" xfId="0" applyFont="1" applyBorder="1" applyAlignment="1">
      <alignment horizontal="center" vertical="top"/>
    </xf>
    <xf numFmtId="166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0" xfId="0" applyFont="1" applyBorder="1"/>
    <xf numFmtId="0" fontId="22" fillId="0" borderId="20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43" fontId="22" fillId="0" borderId="11" xfId="28" applyNumberFormat="1" applyFont="1" applyBorder="1" applyAlignment="1">
      <alignment horizontal="left" vertical="top"/>
    </xf>
    <xf numFmtId="165" fontId="22" fillId="0" borderId="11" xfId="0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5" fillId="0" borderId="17" xfId="28" applyFont="1" applyBorder="1" applyAlignment="1">
      <alignment horizontal="left" vertical="center"/>
    </xf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5" fontId="23" fillId="0" borderId="0" xfId="28" applyFont="1" applyAlignment="1">
      <alignment vertical="top"/>
    </xf>
    <xf numFmtId="165" fontId="23" fillId="0" borderId="0" xfId="28" applyFont="1" applyAlignment="1">
      <alignment horizontal="left" vertical="top"/>
    </xf>
    <xf numFmtId="164" fontId="19" fillId="0" borderId="0" xfId="29" applyFont="1"/>
    <xf numFmtId="164" fontId="19" fillId="0" borderId="0" xfId="29" applyFont="1" applyAlignment="1">
      <alignment vertical="top"/>
    </xf>
    <xf numFmtId="164" fontId="29" fillId="0" borderId="0" xfId="29" applyFont="1"/>
    <xf numFmtId="164" fontId="19" fillId="0" borderId="0" xfId="29" applyFont="1" applyAlignment="1">
      <alignment horizontal="left" vertical="top"/>
    </xf>
    <xf numFmtId="164" fontId="23" fillId="0" borderId="0" xfId="29" applyFont="1"/>
    <xf numFmtId="164" fontId="23" fillId="0" borderId="0" xfId="29" applyFont="1" applyAlignment="1">
      <alignment vertical="top"/>
    </xf>
    <xf numFmtId="164" fontId="23" fillId="0" borderId="0" xfId="29" applyFont="1" applyAlignment="1">
      <alignment horizontal="left" vertical="top"/>
    </xf>
    <xf numFmtId="165" fontId="19" fillId="0" borderId="0" xfId="28" applyFont="1" applyAlignment="1">
      <alignment horizontal="center" vertical="top"/>
    </xf>
    <xf numFmtId="165" fontId="29" fillId="0" borderId="0" xfId="28" applyFont="1" applyAlignment="1">
      <alignment horizontal="center"/>
    </xf>
    <xf numFmtId="164" fontId="30" fillId="0" borderId="0" xfId="44" applyFont="1"/>
    <xf numFmtId="0" fontId="2" fillId="0" borderId="0" xfId="45"/>
    <xf numFmtId="0" fontId="30" fillId="0" borderId="0" xfId="45" applyFont="1"/>
    <xf numFmtId="164" fontId="2" fillId="0" borderId="0" xfId="45" applyNumberFormat="1"/>
    <xf numFmtId="164" fontId="30" fillId="24" borderId="0" xfId="44" applyFont="1" applyFill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24" borderId="0" xfId="45" applyFont="1" applyFill="1" applyAlignment="1"/>
    <xf numFmtId="0" fontId="30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4888</xdr:row>
      <xdr:rowOff>9525</xdr:rowOff>
    </xdr:from>
    <xdr:to>
      <xdr:col>1</xdr:col>
      <xdr:colOff>603595</xdr:colOff>
      <xdr:row>4888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4977</xdr:row>
      <xdr:rowOff>161925</xdr:rowOff>
    </xdr:from>
    <xdr:to>
      <xdr:col>1</xdr:col>
      <xdr:colOff>551398</xdr:colOff>
      <xdr:row>4977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5032</xdr:row>
      <xdr:rowOff>0</xdr:rowOff>
    </xdr:from>
    <xdr:to>
      <xdr:col>1</xdr:col>
      <xdr:colOff>643854</xdr:colOff>
      <xdr:row>5032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4834</xdr:row>
      <xdr:rowOff>9525</xdr:rowOff>
    </xdr:from>
    <xdr:to>
      <xdr:col>1</xdr:col>
      <xdr:colOff>603595</xdr:colOff>
      <xdr:row>4834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4794</xdr:row>
      <xdr:rowOff>9525</xdr:rowOff>
    </xdr:from>
    <xdr:to>
      <xdr:col>1</xdr:col>
      <xdr:colOff>603595</xdr:colOff>
      <xdr:row>4794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5073</xdr:row>
      <xdr:rowOff>0</xdr:rowOff>
    </xdr:from>
    <xdr:to>
      <xdr:col>1</xdr:col>
      <xdr:colOff>484723</xdr:colOff>
      <xdr:row>5073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581</xdr:row>
      <xdr:rowOff>180975</xdr:rowOff>
    </xdr:from>
    <xdr:to>
      <xdr:col>1</xdr:col>
      <xdr:colOff>4476750</xdr:colOff>
      <xdr:row>584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617</xdr:row>
      <xdr:rowOff>180975</xdr:rowOff>
    </xdr:from>
    <xdr:to>
      <xdr:col>1</xdr:col>
      <xdr:colOff>4476750</xdr:colOff>
      <xdr:row>620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689</xdr:row>
      <xdr:rowOff>180975</xdr:rowOff>
    </xdr:from>
    <xdr:to>
      <xdr:col>1</xdr:col>
      <xdr:colOff>4476750</xdr:colOff>
      <xdr:row>692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653</xdr:row>
      <xdr:rowOff>180975</xdr:rowOff>
    </xdr:from>
    <xdr:to>
      <xdr:col>1</xdr:col>
      <xdr:colOff>4476750</xdr:colOff>
      <xdr:row>656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728</xdr:row>
      <xdr:rowOff>72118</xdr:rowOff>
    </xdr:from>
    <xdr:to>
      <xdr:col>1</xdr:col>
      <xdr:colOff>3333751</xdr:colOff>
      <xdr:row>729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ColWidth="9.140625" defaultRowHeight="15"/>
  <cols>
    <col min="1" max="3" width="9.140625" style="86"/>
    <col min="4" max="4" width="15.42578125" style="86" customWidth="1"/>
    <col min="5" max="5" width="9.140625" style="86"/>
    <col min="6" max="14" width="12.85546875" style="86" customWidth="1"/>
    <col min="15" max="16384" width="9.140625" style="86"/>
  </cols>
  <sheetData>
    <row r="5" spans="4:14">
      <c r="D5" s="85">
        <v>21587119</v>
      </c>
      <c r="E5" s="86">
        <v>1</v>
      </c>
      <c r="F5" s="86">
        <f>+E5*10</f>
        <v>10</v>
      </c>
      <c r="G5" s="86">
        <f t="shared" ref="G5:N5" si="0">+F5*10</f>
        <v>100</v>
      </c>
      <c r="H5" s="86">
        <f t="shared" si="0"/>
        <v>1000</v>
      </c>
      <c r="I5" s="86">
        <f t="shared" si="0"/>
        <v>10000</v>
      </c>
      <c r="J5" s="86">
        <f t="shared" si="0"/>
        <v>100000</v>
      </c>
      <c r="K5" s="86">
        <f t="shared" si="0"/>
        <v>1000000</v>
      </c>
      <c r="L5" s="86">
        <f t="shared" si="0"/>
        <v>10000000</v>
      </c>
      <c r="M5" s="86">
        <f t="shared" si="0"/>
        <v>100000000</v>
      </c>
      <c r="N5" s="86">
        <f t="shared" si="0"/>
        <v>1000000000</v>
      </c>
    </row>
    <row r="6" spans="4:14">
      <c r="D6" s="87" t="s">
        <v>42</v>
      </c>
      <c r="E6" s="86">
        <v>0</v>
      </c>
      <c r="F6" s="88">
        <f>MOD(D5,F5)</f>
        <v>9</v>
      </c>
      <c r="G6" s="88">
        <f>MOD(D5,G5)</f>
        <v>19</v>
      </c>
      <c r="H6" s="88">
        <f>MOD(D5,H5)</f>
        <v>119</v>
      </c>
      <c r="I6" s="88">
        <f>MOD(D5,I5)</f>
        <v>7119</v>
      </c>
      <c r="J6" s="88">
        <f>MOD(D5,J5)</f>
        <v>87119</v>
      </c>
      <c r="K6" s="88">
        <f>MOD(D5,K5)</f>
        <v>587119</v>
      </c>
      <c r="L6" s="88">
        <f>MOD(D5,L5)</f>
        <v>1587119</v>
      </c>
      <c r="M6" s="88">
        <f>MOD(D5,M5)</f>
        <v>21587119</v>
      </c>
      <c r="N6" s="88">
        <f>MOD(D5,N5)</f>
        <v>21587119</v>
      </c>
    </row>
    <row r="7" spans="4:14">
      <c r="F7" s="86">
        <f t="shared" ref="F7:K7" si="1">+F6-E6</f>
        <v>9</v>
      </c>
      <c r="G7" s="86">
        <f t="shared" si="1"/>
        <v>10</v>
      </c>
      <c r="H7" s="86">
        <f t="shared" si="1"/>
        <v>100</v>
      </c>
      <c r="I7" s="86">
        <f t="shared" si="1"/>
        <v>7000</v>
      </c>
      <c r="J7" s="86">
        <f t="shared" si="1"/>
        <v>80000</v>
      </c>
      <c r="K7" s="86">
        <f t="shared" si="1"/>
        <v>500000</v>
      </c>
      <c r="L7" s="86">
        <f>+L6-K6</f>
        <v>1000000</v>
      </c>
      <c r="M7" s="86">
        <f t="shared" ref="M7:N7" si="2">+M6-L6</f>
        <v>20000000</v>
      </c>
      <c r="N7" s="86">
        <f t="shared" si="2"/>
        <v>0</v>
      </c>
    </row>
    <row r="8" spans="4:14">
      <c r="F8" s="86">
        <f t="shared" ref="F8:K8" si="3">+F7*10/F5</f>
        <v>9</v>
      </c>
      <c r="G8" s="86">
        <f t="shared" si="3"/>
        <v>1</v>
      </c>
      <c r="H8" s="86">
        <f t="shared" si="3"/>
        <v>1</v>
      </c>
      <c r="I8" s="86">
        <f t="shared" si="3"/>
        <v>7</v>
      </c>
      <c r="J8" s="86">
        <f t="shared" si="3"/>
        <v>8</v>
      </c>
      <c r="K8" s="86">
        <f t="shared" si="3"/>
        <v>5</v>
      </c>
      <c r="L8" s="86">
        <f>+L7*10/L5</f>
        <v>1</v>
      </c>
      <c r="M8" s="86">
        <f t="shared" ref="M8:N8" si="4">+M7*10/M5</f>
        <v>2</v>
      </c>
      <c r="N8" s="86">
        <f t="shared" si="4"/>
        <v>0</v>
      </c>
    </row>
    <row r="9" spans="4:14">
      <c r="F9" s="86" t="str">
        <f>IF(AND(F8&gt;0,G8&lt;&gt;1),CHOOSE(F8,"satu","dua","tiga","empat","lima","enam","tujuh","delapan","sembilan"),"")</f>
        <v/>
      </c>
      <c r="G9" s="86" t="str">
        <f>IF(G8&gt;0,CHOOSE(G8,CHOOSE(F8+1,"se","se","dua","tiga","empat","lima","enam","tujuh","delapan","sembilan"),"dua","tiga","empat","lima","enam","tujuh","delapan","sembilan"),"")</f>
        <v>sembilan</v>
      </c>
      <c r="H9" s="86" t="str">
        <f>IF(H8&gt;0,CHOOSE(H8,"se","dua","tiga","empat","lima","enam","tujuh","delapan","sembilan"),"")</f>
        <v>se</v>
      </c>
      <c r="I9" s="86" t="str">
        <f>IF(AND(I8&gt;0,J8&lt;&gt;1),CHOOSE(I8,"satu","dua","tiga","empat","lima","enam","tujuh","delapan","sembilan"),"")</f>
        <v>tujuh</v>
      </c>
      <c r="J9" s="86" t="str">
        <f>IF(J8&gt;0,CHOOSE(J8,CHOOSE(I8+1,"se","se","dua","tiga","empat","lima","enam","tujuh","delapan","sembilan"),"dua","tiga","empat","lima","enam","tujuh","delapan","sembilan"),"")</f>
        <v>delapan</v>
      </c>
      <c r="K9" s="86" t="str">
        <f>IF(K8&gt;0,CHOOSE(K8,"se","dua","tiga","empat","lima","enam","tujuh","delapan","sembilan"),"")</f>
        <v>lima</v>
      </c>
      <c r="L9" s="86" t="str">
        <f>IF(AND(L8&gt;0,M8&lt;&gt;1),CHOOSE(L8,"satu","dua","tiga","empat","lima","enam","tujuh","delapan","sembilan"),"")</f>
        <v>satu</v>
      </c>
      <c r="M9" s="86" t="str">
        <f>IF(M8&gt;0,CHOOSE(M8,CHOOSE(L8+1,"","se","dua","tiga","empat","lima","enam","tujuh","delapan","sembilan"),"dua","tiga","empat","lima","enam","tujuh","delapan","sembilan"),"")</f>
        <v>dua</v>
      </c>
      <c r="N9" s="86" t="str">
        <f>IF(N8&gt;0,CHOOSE(N8,"se","dua","tiga","empat","lima","enam","tujuh","delapan","sembilan"),"")</f>
        <v/>
      </c>
    </row>
    <row r="10" spans="4:14">
      <c r="G10" s="86" t="str">
        <f>IF(G8&gt;0,IF(AND(G8=1,F8&gt;0)," belas "," puluh "),"")</f>
        <v xml:space="preserve"> belas </v>
      </c>
      <c r="H10" s="86" t="str">
        <f>IF(H8&gt;0," ratus ","")</f>
        <v xml:space="preserve"> ratus </v>
      </c>
      <c r="I10" s="86" t="str">
        <f>IF(SUM(I8,K8)&gt;0," ribu ","")</f>
        <v xml:space="preserve"> ribu </v>
      </c>
      <c r="J10" s="86" t="str">
        <f>IF(J8&gt;0,IF(AND(J8=1,I8&gt;0)," belas "," puluh "),"")</f>
        <v xml:space="preserve"> puluh </v>
      </c>
      <c r="K10" s="86" t="str">
        <f>IF(K8&gt;0," ratus ","")</f>
        <v xml:space="preserve"> ratus </v>
      </c>
      <c r="L10" s="86" t="str">
        <f>IF(SUM(L8,N8)&gt;0," juta ","")</f>
        <v xml:space="preserve"> juta </v>
      </c>
      <c r="M10" s="86" t="str">
        <f>IF(M8&gt;0,IF(AND(M8=1,L8&gt;0)," belas "," puluh "),"")</f>
        <v xml:space="preserve"> puluh </v>
      </c>
      <c r="N10" s="86" t="str">
        <f>IF(N8&gt;0," ratus ","")</f>
        <v/>
      </c>
    </row>
    <row r="11" spans="4:14">
      <c r="F11" s="86" t="str">
        <f>CONCATENATE(F9,F4)</f>
        <v/>
      </c>
      <c r="G11" s="86" t="str">
        <f t="shared" ref="G11:N11" si="5">CONCATENATE(G9,G10)</f>
        <v xml:space="preserve">sembilan belas </v>
      </c>
      <c r="H11" s="86" t="str">
        <f t="shared" si="5"/>
        <v xml:space="preserve">se ratus </v>
      </c>
      <c r="I11" s="86" t="str">
        <f t="shared" si="5"/>
        <v xml:space="preserve">tujuh ribu </v>
      </c>
      <c r="J11" s="86" t="str">
        <f t="shared" si="5"/>
        <v xml:space="preserve">delapan puluh </v>
      </c>
      <c r="K11" s="86" t="str">
        <f t="shared" si="5"/>
        <v xml:space="preserve">lima ratus </v>
      </c>
      <c r="L11" s="86" t="str">
        <f t="shared" si="5"/>
        <v xml:space="preserve">satu juta </v>
      </c>
      <c r="M11" s="86" t="str">
        <f t="shared" si="5"/>
        <v xml:space="preserve">dua puluh </v>
      </c>
      <c r="N11" s="86" t="str">
        <f t="shared" si="5"/>
        <v/>
      </c>
    </row>
    <row r="13" spans="4:14">
      <c r="D13" s="87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32"/>
  <sheetViews>
    <sheetView tabSelected="1" topLeftCell="A13" zoomScale="90" zoomScaleNormal="90" workbookViewId="0">
      <selection sqref="A1:I33"/>
    </sheetView>
  </sheetViews>
  <sheetFormatPr defaultColWidth="9.140625"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7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80" customWidth="1"/>
    <col min="14" max="14" width="19.5703125" style="1" customWidth="1"/>
    <col min="15" max="15" width="9" style="76" customWidth="1"/>
    <col min="16" max="16" width="12" style="1" customWidth="1"/>
    <col min="17" max="17" width="11.85546875" style="1" customWidth="1"/>
    <col min="18" max="19" width="10" style="73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36" customWidth="1"/>
    <col min="24" max="25" width="9.140625" style="36"/>
    <col min="26" max="26" width="9.28515625" style="36" bestFit="1" customWidth="1"/>
    <col min="27" max="36" width="9.140625" style="1"/>
    <col min="37" max="37" width="12" style="1" bestFit="1" customWidth="1"/>
    <col min="38" max="16384" width="9.140625" style="1"/>
  </cols>
  <sheetData>
    <row r="3" spans="1:26" ht="28.5">
      <c r="A3" s="97" t="s">
        <v>29</v>
      </c>
      <c r="B3" s="97"/>
      <c r="C3" s="97"/>
      <c r="D3" s="97"/>
      <c r="E3" s="97"/>
      <c r="F3" s="97"/>
      <c r="G3" s="97"/>
      <c r="H3" s="97"/>
      <c r="I3" s="97"/>
    </row>
    <row r="4" spans="1:26" s="52" customFormat="1" ht="24.75" customHeight="1">
      <c r="A4" s="49" t="s">
        <v>37</v>
      </c>
      <c r="C4" s="98" t="s">
        <v>38</v>
      </c>
      <c r="D4" s="98"/>
      <c r="E4" s="98"/>
      <c r="F4" s="98"/>
      <c r="G4" s="98"/>
      <c r="H4" s="98"/>
      <c r="I4" s="98"/>
      <c r="M4" s="80"/>
      <c r="O4" s="78"/>
      <c r="R4" s="84"/>
      <c r="S4" s="84"/>
      <c r="W4" s="36"/>
      <c r="X4" s="36"/>
      <c r="Y4" s="36"/>
      <c r="Z4" s="36"/>
    </row>
    <row r="5" spans="1:26" s="52" customFormat="1" ht="21">
      <c r="A5" s="49" t="s">
        <v>26</v>
      </c>
      <c r="C5" s="99" t="s">
        <v>45</v>
      </c>
      <c r="D5" s="99"/>
      <c r="E5" s="99"/>
      <c r="F5" s="99"/>
      <c r="G5" s="99"/>
      <c r="H5" s="99"/>
      <c r="I5" s="99"/>
      <c r="M5" s="80"/>
      <c r="O5" s="78"/>
      <c r="R5" s="84"/>
      <c r="S5" s="84"/>
      <c r="W5" s="36"/>
      <c r="X5" s="36"/>
      <c r="Y5" s="36"/>
      <c r="Z5" s="36"/>
    </row>
    <row r="6" spans="1:26">
      <c r="A6" s="91"/>
      <c r="B6" s="91"/>
      <c r="C6" s="91"/>
      <c r="D6" s="91"/>
      <c r="E6" s="91"/>
      <c r="F6" s="91"/>
      <c r="G6" s="91"/>
      <c r="H6" s="91"/>
      <c r="I6" s="91"/>
    </row>
    <row r="7" spans="1:26">
      <c r="A7" s="100" t="s">
        <v>0</v>
      </c>
      <c r="B7" s="102" t="s">
        <v>1</v>
      </c>
      <c r="C7" s="103"/>
      <c r="D7" s="100" t="s">
        <v>2</v>
      </c>
      <c r="E7" s="100" t="s">
        <v>3</v>
      </c>
      <c r="F7" s="100" t="s">
        <v>4</v>
      </c>
      <c r="G7" s="5" t="s">
        <v>5</v>
      </c>
      <c r="H7" s="5" t="s">
        <v>6</v>
      </c>
      <c r="I7" s="5" t="s">
        <v>7</v>
      </c>
    </row>
    <row r="8" spans="1:26">
      <c r="A8" s="101"/>
      <c r="B8" s="104"/>
      <c r="C8" s="105"/>
      <c r="D8" s="101"/>
      <c r="E8" s="101"/>
      <c r="F8" s="101"/>
      <c r="G8" s="6" t="s">
        <v>8</v>
      </c>
      <c r="H8" s="6" t="s">
        <v>8</v>
      </c>
      <c r="I8" s="6" t="s">
        <v>8</v>
      </c>
    </row>
    <row r="9" spans="1:26">
      <c r="A9" s="5" t="s">
        <v>9</v>
      </c>
      <c r="B9" s="64" t="s">
        <v>22</v>
      </c>
      <c r="C9" s="61"/>
      <c r="D9" s="53"/>
      <c r="E9" s="7"/>
      <c r="F9" s="7"/>
      <c r="G9" s="7"/>
      <c r="H9" s="8"/>
      <c r="I9" s="9"/>
    </row>
    <row r="10" spans="1:26" s="60" customFormat="1" ht="17.45" customHeight="1">
      <c r="A10" s="56">
        <v>1</v>
      </c>
      <c r="B10" s="95" t="s">
        <v>44</v>
      </c>
      <c r="C10" s="96"/>
      <c r="D10" s="57">
        <v>3</v>
      </c>
      <c r="E10" s="56" t="s">
        <v>24</v>
      </c>
      <c r="F10" s="56" t="s">
        <v>10</v>
      </c>
      <c r="G10" s="58">
        <v>1700000</v>
      </c>
      <c r="H10" s="58">
        <f>+G10*D10</f>
        <v>5100000</v>
      </c>
      <c r="I10" s="59"/>
      <c r="M10" s="81">
        <f>280000/6</f>
        <v>46666.666666666664</v>
      </c>
      <c r="N10" s="60">
        <f>15*2.5</f>
        <v>37.5</v>
      </c>
      <c r="O10" s="77"/>
      <c r="R10" s="83"/>
      <c r="S10" s="83"/>
      <c r="W10" s="74"/>
      <c r="X10" s="74"/>
      <c r="Y10" s="74"/>
      <c r="Z10" s="74"/>
    </row>
    <row r="11" spans="1:26" s="68" customFormat="1" ht="18.75" customHeight="1">
      <c r="A11" s="56">
        <f>+A10+1</f>
        <v>2</v>
      </c>
      <c r="B11" s="95" t="s">
        <v>43</v>
      </c>
      <c r="C11" s="96"/>
      <c r="D11" s="57">
        <v>4</v>
      </c>
      <c r="E11" s="56" t="s">
        <v>30</v>
      </c>
      <c r="F11" s="56" t="s">
        <v>19</v>
      </c>
      <c r="G11" s="66">
        <v>111000</v>
      </c>
      <c r="H11" s="66">
        <f>+G11*D11</f>
        <v>444000</v>
      </c>
      <c r="I11" s="67"/>
      <c r="M11" s="82"/>
      <c r="O11" s="79"/>
      <c r="R11" s="83"/>
      <c r="S11" s="83"/>
      <c r="W11" s="75"/>
      <c r="X11" s="75"/>
      <c r="Y11" s="75"/>
      <c r="Z11" s="75"/>
    </row>
    <row r="12" spans="1:26" s="68" customFormat="1" ht="19.5" customHeight="1">
      <c r="A12" s="56">
        <f>+A10+1</f>
        <v>2</v>
      </c>
      <c r="B12" s="95" t="s">
        <v>46</v>
      </c>
      <c r="C12" s="96"/>
      <c r="D12" s="57">
        <v>9</v>
      </c>
      <c r="E12" s="56" t="s">
        <v>24</v>
      </c>
      <c r="F12" s="56" t="s">
        <v>19</v>
      </c>
      <c r="G12" s="66">
        <v>9000</v>
      </c>
      <c r="H12" s="66">
        <f>+G12*D12</f>
        <v>81000</v>
      </c>
      <c r="I12" s="67"/>
      <c r="M12" s="82"/>
      <c r="O12" s="79"/>
      <c r="R12" s="83"/>
      <c r="S12" s="83"/>
      <c r="W12" s="75"/>
      <c r="X12" s="75"/>
      <c r="Y12" s="75"/>
      <c r="Z12" s="75"/>
    </row>
    <row r="13" spans="1:26" s="68" customFormat="1" ht="19.5" customHeight="1">
      <c r="A13" s="56">
        <f>+A11+1</f>
        <v>3</v>
      </c>
      <c r="B13" s="95" t="s">
        <v>39</v>
      </c>
      <c r="C13" s="96"/>
      <c r="D13" s="57">
        <v>3</v>
      </c>
      <c r="E13" s="56" t="s">
        <v>24</v>
      </c>
      <c r="F13" s="56" t="s">
        <v>19</v>
      </c>
      <c r="G13" s="66">
        <v>15000</v>
      </c>
      <c r="H13" s="66">
        <f>+G13*D13</f>
        <v>45000</v>
      </c>
      <c r="I13" s="67"/>
      <c r="M13" s="82"/>
      <c r="N13" s="89">
        <f>+I24</f>
        <v>6190000</v>
      </c>
      <c r="O13" s="92">
        <v>1</v>
      </c>
      <c r="P13" s="92">
        <f>+O13*10</f>
        <v>10</v>
      </c>
      <c r="Q13" s="92">
        <f t="shared" ref="Q13:X13" si="0">+P13*10</f>
        <v>100</v>
      </c>
      <c r="R13" s="92">
        <f t="shared" si="0"/>
        <v>1000</v>
      </c>
      <c r="S13" s="92">
        <f t="shared" si="0"/>
        <v>10000</v>
      </c>
      <c r="T13" s="92">
        <f t="shared" si="0"/>
        <v>100000</v>
      </c>
      <c r="U13" s="92">
        <f t="shared" si="0"/>
        <v>1000000</v>
      </c>
      <c r="V13" s="92">
        <f t="shared" si="0"/>
        <v>10000000</v>
      </c>
      <c r="W13" s="92">
        <f t="shared" si="0"/>
        <v>100000000</v>
      </c>
      <c r="X13" s="92">
        <f t="shared" si="0"/>
        <v>1000000000</v>
      </c>
      <c r="Y13" s="75"/>
      <c r="Z13" s="75"/>
    </row>
    <row r="14" spans="1:26">
      <c r="A14" s="56">
        <f t="shared" ref="A14:A15" si="1">+A13+1</f>
        <v>4</v>
      </c>
      <c r="B14" s="44" t="s">
        <v>40</v>
      </c>
      <c r="C14" s="62"/>
      <c r="D14" s="11">
        <v>3</v>
      </c>
      <c r="E14" s="12" t="s">
        <v>20</v>
      </c>
      <c r="F14" s="12" t="s">
        <v>19</v>
      </c>
      <c r="G14" s="22">
        <v>5000</v>
      </c>
      <c r="H14" s="22">
        <f t="shared" ref="H14:H15" si="2">+G14*D14</f>
        <v>15000</v>
      </c>
      <c r="I14" s="50"/>
      <c r="K14" s="1">
        <f>24*3*2</f>
        <v>144</v>
      </c>
      <c r="N14" s="93" t="s">
        <v>42</v>
      </c>
      <c r="O14" s="92">
        <v>0</v>
      </c>
      <c r="P14" s="94">
        <f>MOD(N13,P13)</f>
        <v>0</v>
      </c>
      <c r="Q14" s="94">
        <f>MOD(N13,Q13)</f>
        <v>0</v>
      </c>
      <c r="R14" s="94">
        <f>MOD(N13,R13)</f>
        <v>0</v>
      </c>
      <c r="S14" s="94">
        <f>MOD(N13,S13)</f>
        <v>0</v>
      </c>
      <c r="T14" s="94">
        <f>MOD(N13,T13)</f>
        <v>90000</v>
      </c>
      <c r="U14" s="94">
        <f>MOD(N13,U13)</f>
        <v>190000</v>
      </c>
      <c r="V14" s="94">
        <f>MOD(N13,V13)</f>
        <v>6190000</v>
      </c>
      <c r="W14" s="94">
        <f>MOD(N13,W13)</f>
        <v>6190000</v>
      </c>
      <c r="X14" s="94">
        <f>MOD(N13,X13)</f>
        <v>6190000</v>
      </c>
    </row>
    <row r="15" spans="1:26">
      <c r="A15" s="56">
        <f t="shared" si="1"/>
        <v>5</v>
      </c>
      <c r="B15" s="10" t="s">
        <v>41</v>
      </c>
      <c r="C15" s="62"/>
      <c r="D15" s="11">
        <v>3</v>
      </c>
      <c r="E15" s="12" t="s">
        <v>27</v>
      </c>
      <c r="F15" s="12" t="s">
        <v>19</v>
      </c>
      <c r="G15" s="22">
        <v>9500</v>
      </c>
      <c r="H15" s="22">
        <f t="shared" si="2"/>
        <v>28500</v>
      </c>
      <c r="I15" s="50"/>
      <c r="K15" s="1">
        <f>24*3*2</f>
        <v>144</v>
      </c>
      <c r="N15" s="92"/>
      <c r="O15" s="92"/>
      <c r="P15" s="92">
        <f t="shared" ref="P15:U15" si="3">+P14-O14</f>
        <v>0</v>
      </c>
      <c r="Q15" s="92">
        <f t="shared" si="3"/>
        <v>0</v>
      </c>
      <c r="R15" s="92">
        <f t="shared" si="3"/>
        <v>0</v>
      </c>
      <c r="S15" s="92">
        <f t="shared" si="3"/>
        <v>0</v>
      </c>
      <c r="T15" s="92">
        <f t="shared" si="3"/>
        <v>90000</v>
      </c>
      <c r="U15" s="92">
        <f t="shared" si="3"/>
        <v>100000</v>
      </c>
      <c r="V15" s="92">
        <f>+V14-U14</f>
        <v>6000000</v>
      </c>
      <c r="W15" s="92">
        <f t="shared" ref="W15:X15" si="4">+W14-V14</f>
        <v>0</v>
      </c>
      <c r="X15" s="92">
        <f t="shared" si="4"/>
        <v>0</v>
      </c>
    </row>
    <row r="16" spans="1:26">
      <c r="A16" s="41"/>
      <c r="B16" s="44"/>
      <c r="C16" s="62"/>
      <c r="D16" s="14"/>
      <c r="E16" s="12"/>
      <c r="F16" s="12"/>
      <c r="G16" s="13"/>
      <c r="H16" s="42"/>
      <c r="I16" s="43">
        <f>SUM(H10:H16)</f>
        <v>5713500</v>
      </c>
      <c r="N16" s="92"/>
      <c r="O16" s="92"/>
      <c r="P16" s="92">
        <f t="shared" ref="P16:U16" si="5">+P15*10/P13</f>
        <v>0</v>
      </c>
      <c r="Q16" s="92">
        <f t="shared" si="5"/>
        <v>0</v>
      </c>
      <c r="R16" s="92">
        <f t="shared" si="5"/>
        <v>0</v>
      </c>
      <c r="S16" s="92">
        <f t="shared" si="5"/>
        <v>0</v>
      </c>
      <c r="T16" s="92">
        <f t="shared" si="5"/>
        <v>9</v>
      </c>
      <c r="U16" s="92">
        <f t="shared" si="5"/>
        <v>1</v>
      </c>
      <c r="V16" s="92">
        <f>+V15*10/V13</f>
        <v>6</v>
      </c>
      <c r="W16" s="92">
        <f t="shared" ref="W16:X16" si="6">+W15*10/W13</f>
        <v>0</v>
      </c>
      <c r="X16" s="92">
        <f t="shared" si="6"/>
        <v>0</v>
      </c>
    </row>
    <row r="17" spans="1:24">
      <c r="A17" s="18" t="s">
        <v>11</v>
      </c>
      <c r="B17" s="64" t="s">
        <v>12</v>
      </c>
      <c r="C17" s="61"/>
      <c r="D17" s="53"/>
      <c r="E17" s="54"/>
      <c r="F17" s="54"/>
      <c r="G17" s="55"/>
      <c r="H17" s="13"/>
      <c r="I17" s="51"/>
      <c r="K17" s="1">
        <f>21*3*2</f>
        <v>126</v>
      </c>
      <c r="N17" s="92"/>
      <c r="O17" s="92"/>
      <c r="P17" s="92" t="str">
        <f>IF(AND(P16&gt;0,Q16&lt;&gt;1),CHOOSE(P16,"satu","dua","tiga","empat","lima","enam","tujuh","delapan","sembilan"),"")</f>
        <v/>
      </c>
      <c r="Q17" s="92" t="str">
        <f>IF(Q16&gt;0,CHOOSE(Q16,CHOOSE(P16+1,"se","se","dua","tiga","empat","lima","enam","tujuh","delapan","sembilan"),"dua","tiga","empat","lima","enam","tujuh","delapan","sembilan"),"")</f>
        <v/>
      </c>
      <c r="R17" s="92" t="str">
        <f>IF(R16&gt;0,CHOOSE(R16,"se","dua","tiga","empat","lima","enam","tujuh","delapan","sembilan"),"")</f>
        <v/>
      </c>
      <c r="S17" s="92" t="str">
        <f>IF(AND(S16&gt;0,T16&lt;&gt;1),CHOOSE(S16,"satu","dua","tiga","empat","lima","enam","tujuh","delapan","sembilan"),"")</f>
        <v/>
      </c>
      <c r="T17" s="92" t="str">
        <f>IF(T16&gt;0,CHOOSE(T16,CHOOSE(S16+1,"se","se","dua","tiga","empat","lima","enam","tujuh","delapan","sembilan"),"dua","tiga","empat","lima","enam","tujuh","delapan","sembilan"),"")</f>
        <v>sembilan</v>
      </c>
      <c r="U17" s="92" t="str">
        <f>IF(U16&gt;0,CHOOSE(U16,"se","dua","tiga","empat","lima","enam","tujuh","delapan","sembilan"),"")</f>
        <v>se</v>
      </c>
      <c r="V17" s="92" t="str">
        <f>IF(AND(V16&gt;0,W16&lt;&gt;1),CHOOSE(V16,"satu","dua","tiga","empat","lima","enam","tujuh","delapan","sembilan"),"")</f>
        <v>enam</v>
      </c>
      <c r="W17" s="92" t="str">
        <f>IF(W16&gt;0,CHOOSE(W16,CHOOSE(V16+1,"","se","dua","tiga","empat","lima","enam","tujuh","delapan","sembilan"),"dua","tiga","empat","lima","enam","tujuh","delapan","sembilan"),"")</f>
        <v/>
      </c>
      <c r="X17" s="92" t="str">
        <f>IF(X16&gt;0,CHOOSE(X16,"se","dua","tiga","empat","lima","enam","tujuh","delapan","sembilan"),"")</f>
        <v/>
      </c>
    </row>
    <row r="18" spans="1:24">
      <c r="A18" s="21">
        <v>1</v>
      </c>
      <c r="B18" s="44" t="s">
        <v>32</v>
      </c>
      <c r="C18" s="62"/>
      <c r="D18" s="11">
        <v>2</v>
      </c>
      <c r="E18" s="12" t="s">
        <v>31</v>
      </c>
      <c r="F18" s="12" t="s">
        <v>23</v>
      </c>
      <c r="G18" s="19">
        <v>129950</v>
      </c>
      <c r="H18" s="19">
        <f>G18*D18</f>
        <v>259900</v>
      </c>
      <c r="I18" s="20"/>
      <c r="N18" s="92"/>
      <c r="O18" s="92"/>
      <c r="P18" s="92"/>
      <c r="Q18" s="92" t="str">
        <f>IF(Q16&gt;0,IF(AND(Q16=1,P16&gt;0)," belas "," puluh "),"")</f>
        <v/>
      </c>
      <c r="R18" s="92" t="str">
        <f>IF(R16&gt;0," ratus ","")</f>
        <v/>
      </c>
      <c r="S18" s="92" t="str">
        <f>IF(SUM(S16,U16)&gt;0," ribu ","")</f>
        <v xml:space="preserve"> ribu </v>
      </c>
      <c r="T18" s="92" t="str">
        <f>IF(T16&gt;0,IF(AND(T16=1,S16&gt;0)," belas "," puluh "),"")</f>
        <v xml:space="preserve"> puluh </v>
      </c>
      <c r="U18" s="92" t="str">
        <f>IF(U16&gt;0," ratus ","")</f>
        <v xml:space="preserve"> ratus </v>
      </c>
      <c r="V18" s="92" t="str">
        <f>IF(SUM(V16,X16)&gt;0," juta ","")</f>
        <v xml:space="preserve"> juta </v>
      </c>
      <c r="W18" s="92" t="str">
        <f>IF(W16&gt;0,IF(AND(W16=1,V16&gt;0)," belas "," puluh "),"")</f>
        <v/>
      </c>
      <c r="X18" s="92" t="str">
        <f>IF(X16&gt;0," ratus ","")</f>
        <v/>
      </c>
    </row>
    <row r="19" spans="1:24">
      <c r="A19" s="21">
        <f>A18+1</f>
        <v>2</v>
      </c>
      <c r="B19" s="44" t="s">
        <v>35</v>
      </c>
      <c r="C19" s="62"/>
      <c r="D19" s="11">
        <v>2</v>
      </c>
      <c r="E19" s="12" t="s">
        <v>36</v>
      </c>
      <c r="F19" s="12" t="s">
        <v>23</v>
      </c>
      <c r="G19" s="19">
        <v>108480</v>
      </c>
      <c r="H19" s="19">
        <f>G19*D19</f>
        <v>216960</v>
      </c>
      <c r="I19" s="20"/>
      <c r="N19" s="92"/>
      <c r="O19" s="92"/>
      <c r="P19" s="92" t="str">
        <f>CONCATENATE(P17,P12)</f>
        <v/>
      </c>
      <c r="Q19" s="92" t="str">
        <f t="shared" ref="Q19:X19" si="7">CONCATENATE(Q17,Q18)</f>
        <v/>
      </c>
      <c r="R19" s="92" t="str">
        <f t="shared" si="7"/>
        <v/>
      </c>
      <c r="S19" s="92" t="str">
        <f t="shared" si="7"/>
        <v xml:space="preserve"> ribu </v>
      </c>
      <c r="T19" s="92" t="str">
        <f t="shared" si="7"/>
        <v xml:space="preserve">sembilan puluh </v>
      </c>
      <c r="U19" s="92" t="str">
        <f t="shared" si="7"/>
        <v xml:space="preserve">se ratus </v>
      </c>
      <c r="V19" s="92" t="str">
        <f t="shared" si="7"/>
        <v xml:space="preserve">enam juta </v>
      </c>
      <c r="W19" s="92" t="str">
        <f t="shared" si="7"/>
        <v/>
      </c>
      <c r="X19" s="92" t="str">
        <f t="shared" si="7"/>
        <v/>
      </c>
    </row>
    <row r="20" spans="1:24">
      <c r="A20" s="21"/>
      <c r="B20" s="65"/>
      <c r="C20" s="63"/>
      <c r="D20" s="22"/>
      <c r="E20" s="12"/>
      <c r="F20" s="12"/>
      <c r="G20" s="19"/>
      <c r="H20" s="19"/>
      <c r="I20" s="35">
        <f>SUM(H18:H19)</f>
        <v>476860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>
      <c r="A21" s="23"/>
      <c r="B21" s="15"/>
      <c r="C21" s="15"/>
      <c r="D21" s="70"/>
      <c r="E21" s="24"/>
      <c r="F21" s="38"/>
      <c r="G21" s="38" t="s">
        <v>13</v>
      </c>
      <c r="H21" s="40"/>
      <c r="I21" s="37">
        <f>I16+I20</f>
        <v>6190360</v>
      </c>
      <c r="N21" s="93" t="str">
        <f>PROPER(CONCATENATE(X19,W19,V19,U19,T19,S19,R19,Q19,P19,N14))</f>
        <v>Enam Juta Se Ratus Sembilan Puluh  Ribu Rupiah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4">
      <c r="A22" s="25"/>
      <c r="B22" s="26"/>
      <c r="C22" s="26"/>
      <c r="D22" s="16"/>
      <c r="E22" s="16"/>
      <c r="F22" s="17"/>
      <c r="G22" s="39"/>
      <c r="H22" s="27"/>
      <c r="I22" s="46"/>
    </row>
    <row r="23" spans="1:24">
      <c r="A23" s="28"/>
      <c r="B23" s="29" t="s">
        <v>25</v>
      </c>
      <c r="C23" s="29"/>
      <c r="D23" s="71"/>
      <c r="E23" s="29"/>
      <c r="F23" s="29"/>
      <c r="G23" s="30"/>
      <c r="H23" s="47" t="s">
        <v>14</v>
      </c>
      <c r="I23" s="8">
        <f>I21</f>
        <v>6190360</v>
      </c>
    </row>
    <row r="24" spans="1:24">
      <c r="A24" s="31"/>
      <c r="B24" s="69" t="str">
        <f>+N21</f>
        <v>Enam Juta Se Ratus Sembilan Puluh  Ribu Rupiah</v>
      </c>
      <c r="C24" s="32"/>
      <c r="D24" s="72"/>
      <c r="E24" s="33"/>
      <c r="F24" s="33"/>
      <c r="G24" s="34"/>
      <c r="H24" s="48" t="s">
        <v>15</v>
      </c>
      <c r="I24" s="35">
        <f>ROUND(I23,-3)</f>
        <v>6190000</v>
      </c>
    </row>
    <row r="25" spans="1:24">
      <c r="A25" s="2"/>
      <c r="B25" s="2"/>
      <c r="C25" s="2"/>
      <c r="D25" s="45"/>
      <c r="E25" s="2"/>
      <c r="F25" s="2"/>
      <c r="G25" s="2"/>
      <c r="H25" s="2"/>
      <c r="I25" s="3"/>
    </row>
    <row r="26" spans="1:24">
      <c r="A26" s="4"/>
      <c r="B26" s="4"/>
      <c r="C26" s="4"/>
      <c r="D26" s="90"/>
      <c r="E26" s="4"/>
      <c r="F26" s="4"/>
      <c r="G26" s="4"/>
      <c r="H26" s="106" t="s">
        <v>49</v>
      </c>
      <c r="I26" s="106"/>
    </row>
    <row r="27" spans="1:24">
      <c r="A27" s="106" t="s">
        <v>21</v>
      </c>
      <c r="B27" s="106"/>
      <c r="C27" s="106"/>
      <c r="D27" s="106" t="s">
        <v>16</v>
      </c>
      <c r="E27" s="106"/>
      <c r="F27" s="106"/>
      <c r="G27" s="106"/>
      <c r="H27" s="106" t="s">
        <v>17</v>
      </c>
      <c r="I27" s="106"/>
    </row>
    <row r="28" spans="1:24">
      <c r="A28" s="4"/>
      <c r="B28" s="4"/>
      <c r="C28" s="4"/>
      <c r="D28" s="90"/>
      <c r="E28" s="4"/>
      <c r="F28" s="4"/>
      <c r="G28" s="4"/>
      <c r="H28" s="4"/>
      <c r="I28" s="4"/>
    </row>
    <row r="29" spans="1:24">
      <c r="A29" s="4"/>
      <c r="B29" s="4"/>
      <c r="C29" s="4"/>
      <c r="D29" s="90"/>
      <c r="E29" s="4"/>
      <c r="F29" s="4"/>
      <c r="G29" s="4"/>
      <c r="H29" s="4"/>
      <c r="I29" s="4"/>
    </row>
    <row r="30" spans="1:24">
      <c r="A30" s="4"/>
      <c r="B30" s="4"/>
      <c r="C30" s="4"/>
      <c r="D30" s="90"/>
      <c r="E30" s="4"/>
      <c r="F30" s="4"/>
      <c r="G30" s="4"/>
      <c r="H30" s="4"/>
      <c r="I30" s="4"/>
    </row>
    <row r="31" spans="1:24">
      <c r="A31" s="107" t="s">
        <v>48</v>
      </c>
      <c r="B31" s="107"/>
      <c r="C31" s="107"/>
      <c r="D31" s="107" t="s">
        <v>47</v>
      </c>
      <c r="E31" s="107"/>
      <c r="F31" s="107"/>
      <c r="G31" s="107"/>
      <c r="H31" s="107" t="s">
        <v>34</v>
      </c>
      <c r="I31" s="107"/>
    </row>
    <row r="32" spans="1:24">
      <c r="A32" s="106" t="s">
        <v>33</v>
      </c>
      <c r="B32" s="106"/>
      <c r="C32" s="106"/>
      <c r="D32" s="106" t="s">
        <v>28</v>
      </c>
      <c r="E32" s="106"/>
      <c r="F32" s="106"/>
      <c r="G32" s="106"/>
      <c r="H32" s="106" t="s">
        <v>18</v>
      </c>
      <c r="I32" s="106"/>
      <c r="U32" s="1">
        <f>15*5</f>
        <v>75</v>
      </c>
    </row>
  </sheetData>
  <mergeCells count="22">
    <mergeCell ref="A32:C32"/>
    <mergeCell ref="D32:G32"/>
    <mergeCell ref="H32:I32"/>
    <mergeCell ref="B12:C12"/>
    <mergeCell ref="B11:C11"/>
    <mergeCell ref="B13:C13"/>
    <mergeCell ref="H26:I26"/>
    <mergeCell ref="A27:C27"/>
    <mergeCell ref="D27:G27"/>
    <mergeCell ref="H27:I27"/>
    <mergeCell ref="A31:C31"/>
    <mergeCell ref="D31:G31"/>
    <mergeCell ref="H31:I31"/>
    <mergeCell ref="B10:C10"/>
    <mergeCell ref="A3:I3"/>
    <mergeCell ref="C4:I4"/>
    <mergeCell ref="C5:I5"/>
    <mergeCell ref="A7:A8"/>
    <mergeCell ref="B7:C8"/>
    <mergeCell ref="D7:D8"/>
    <mergeCell ref="E7:E8"/>
    <mergeCell ref="F7:F8"/>
  </mergeCells>
  <printOptions horizontalCentered="1"/>
  <pageMargins left="0.43307086614173201" right="0.49" top="0.82677165354330695" bottom="0.55118110236220497" header="1.7716535433070899" footer="0.74803149606299202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rab 2021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2023-10-26T01:55:46Z</cp:lastPrinted>
  <dcterms:created xsi:type="dcterms:W3CDTF">2012-03-21T04:38:16Z</dcterms:created>
  <dcterms:modified xsi:type="dcterms:W3CDTF">2023-10-26T01:55:55Z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