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28C34901-DB77-465A-A25D-9E39DE025D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K11" i="8"/>
  <c r="H11" i="8"/>
  <c r="H19" i="8"/>
  <c r="H18" i="8"/>
  <c r="G9" i="8"/>
  <c r="A10" i="8"/>
  <c r="A12" i="8" s="1"/>
  <c r="A13" i="8" s="1"/>
  <c r="A14" i="8" s="1"/>
  <c r="K10" i="8"/>
  <c r="A11" i="8" l="1"/>
  <c r="D13" i="8"/>
  <c r="K12" i="8"/>
  <c r="H12" i="8"/>
  <c r="K9" i="8"/>
  <c r="H9" i="8"/>
  <c r="P15" i="8" l="1"/>
  <c r="Q15" i="8" s="1"/>
  <c r="R15" i="8" s="1"/>
  <c r="S15" i="8" s="1"/>
  <c r="T15" i="8" s="1"/>
  <c r="U15" i="8" s="1"/>
  <c r="V15" i="8" s="1"/>
  <c r="W15" i="8" s="1"/>
  <c r="X15" i="8" s="1"/>
  <c r="I20" i="8" l="1"/>
  <c r="K16" i="8"/>
  <c r="K14" i="8"/>
  <c r="H14" i="8"/>
  <c r="H13" i="8"/>
  <c r="I15" i="8" l="1"/>
  <c r="I21" i="8" s="1"/>
  <c r="I23" i="8" s="1"/>
  <c r="I24" i="8" s="1"/>
  <c r="N15" i="8" s="1"/>
  <c r="W16" i="8" l="1"/>
  <c r="U16" i="8"/>
  <c r="Q16" i="8"/>
  <c r="X16" i="8"/>
  <c r="V16" i="8"/>
  <c r="T16" i="8"/>
  <c r="R16" i="8"/>
  <c r="P16" i="8"/>
  <c r="P17" i="8" s="1"/>
  <c r="P18" i="8" s="1"/>
  <c r="S16" i="8"/>
  <c r="R17" i="8" l="1"/>
  <c r="R18" i="8" s="1"/>
  <c r="R19" i="8" s="1"/>
  <c r="S17" i="8"/>
  <c r="S18" i="8" s="1"/>
  <c r="V17" i="8"/>
  <c r="V18" i="8" s="1"/>
  <c r="X17" i="8"/>
  <c r="X18" i="8" s="1"/>
  <c r="X20" i="8" s="1"/>
  <c r="W17" i="8"/>
  <c r="W18" i="8" s="1"/>
  <c r="W19" i="8" s="1"/>
  <c r="T17" i="8"/>
  <c r="T18" i="8" s="1"/>
  <c r="U17" i="8"/>
  <c r="U18" i="8" s="1"/>
  <c r="Q17" i="8"/>
  <c r="Q18" i="8" s="1"/>
  <c r="R20" i="8" l="1"/>
  <c r="R21" i="8" s="1"/>
  <c r="Z17" i="8"/>
  <c r="V20" i="8"/>
  <c r="X19" i="8"/>
  <c r="X21" i="8" s="1"/>
  <c r="U19" i="8"/>
  <c r="U20" i="8"/>
  <c r="Q19" i="8"/>
  <c r="Q20" i="8"/>
  <c r="T19" i="8"/>
  <c r="T20" i="8"/>
  <c r="P19" i="8"/>
  <c r="P21" i="8" s="1"/>
  <c r="S19" i="8"/>
  <c r="S20" i="8"/>
  <c r="W20" i="8"/>
  <c r="V19" i="8"/>
  <c r="V21" i="8" l="1"/>
  <c r="W21" i="8"/>
  <c r="Q21" i="8"/>
  <c r="S21" i="8"/>
  <c r="T21" i="8"/>
  <c r="U21" i="8"/>
  <c r="N23" i="8" l="1"/>
</calcChain>
</file>

<file path=xl/sharedStrings.xml><?xml version="1.0" encoding="utf-8"?>
<sst xmlns="http://schemas.openxmlformats.org/spreadsheetml/2006/main" count="59" uniqueCount="49">
  <si>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</si>
  <si>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</si>
  <si>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</si>
  <si>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</si>
  <si>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</si>
  <si>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</si>
  <si>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</si>
  <si>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</si>
  <si>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</si>
  <si>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</si>
  <si>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</si>
  <si>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</si>
  <si>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</si>
  <si>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</si>
  <si>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</si>
  <si>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</si>
  <si>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</si>
  <si>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</si>
  <si>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</si>
  <si>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</si>
  <si>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</si>
  <si>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</si>
  <si>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</si>
  <si>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</si>
  <si>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</si>
  <si>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</si>
  <si>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</si>
  <si>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</si>
  <si>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 xml:space="preserve">Steker + Stop Kontak 1 lubang Uticon </t>
  </si>
  <si>
    <t>set</t>
  </si>
  <si>
    <t>Rupiah</t>
  </si>
  <si>
    <t>Disetujui oleh :</t>
  </si>
  <si>
    <t>Kabel NYYHY Eterna 2 x 2.5 mm (1 roll = 50m)</t>
  </si>
  <si>
    <t>Pompa Submersible Karcher SP-3 350 Watt</t>
  </si>
  <si>
    <t>Float Switch JF32 Parker</t>
  </si>
  <si>
    <t>m</t>
  </si>
  <si>
    <t>Kadiv. Transmisi Distribusi</t>
  </si>
  <si>
    <t>Dedi Gusman</t>
  </si>
  <si>
    <t>- Pekerja (2 orang)</t>
  </si>
  <si>
    <t>org/hari</t>
  </si>
  <si>
    <t>btg</t>
  </si>
  <si>
    <t>Pipa PVC 1" (perbatang = 6 meter)</t>
  </si>
  <si>
    <t>Asesoris pemasangan (Elbow, lem PVC, sealtape, kabel ties, isolasi, fisher, paku klem kabel)</t>
  </si>
  <si>
    <t>Pemasangan Sumpump, instalasi elektrikal dan perpipaan</t>
  </si>
  <si>
    <t>Ali Ismail Siregar</t>
  </si>
  <si>
    <t>PERBAIKAN SUM PUMP RUANG POMPA</t>
  </si>
  <si>
    <t>LOKASI: BOOSTER PUMP TUASAN</t>
  </si>
  <si>
    <t>Medan,   Juli 2024</t>
  </si>
  <si>
    <t>Tiga juta tujuh ratus sembilan puluh dua ribu 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</si>
</sst>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96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/>
    <xf numFmtId="165" fontId="31" fillId="0" borderId="0" xfId="28" applyFont="1"/>
    <xf numFmtId="0" fontId="27" fillId="0" borderId="10" xfId="0" applyFont="1" applyBorder="1"/>
    <xf numFmtId="165" fontId="27" fillId="0" borderId="11" xfId="28" applyFont="1" applyBorder="1" applyAlignment="1">
      <alignment horizontal="center"/>
    </xf>
    <xf numFmtId="165" fontId="27" fillId="0" borderId="11" xfId="28" applyFont="1" applyBorder="1"/>
    <xf numFmtId="165" fontId="27" fillId="0" borderId="10" xfId="28" applyFont="1" applyBorder="1"/>
    <xf numFmtId="165" fontId="29" fillId="0" borderId="10" xfId="28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Font="1" applyBorder="1"/>
    <xf numFmtId="165" fontId="29" fillId="0" borderId="11" xfId="28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1" xfId="0" applyFont="1" applyBorder="1" applyAlignment="1">
      <alignment horizontal="right" vertical="top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 xr:uid="{00000000-0005-0000-0000-00001D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8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5392</xdr:row>
      <xdr:rowOff>9525</xdr:rowOff>
    </xdr:from>
    <xdr:to>
      <xdr:col>1</xdr:col>
      <xdr:colOff>593435</xdr:colOff>
      <xdr:row>5392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5481</xdr:row>
      <xdr:rowOff>161925</xdr:rowOff>
    </xdr:from>
    <xdr:to>
      <xdr:col>1</xdr:col>
      <xdr:colOff>541238</xdr:colOff>
      <xdr:row>5482</xdr:row>
      <xdr:rowOff>32271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5536</xdr:row>
      <xdr:rowOff>0</xdr:rowOff>
    </xdr:from>
    <xdr:to>
      <xdr:col>1</xdr:col>
      <xdr:colOff>623534</xdr:colOff>
      <xdr:row>5536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5338</xdr:row>
      <xdr:rowOff>9525</xdr:rowOff>
    </xdr:from>
    <xdr:to>
      <xdr:col>1</xdr:col>
      <xdr:colOff>593435</xdr:colOff>
      <xdr:row>5338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5298</xdr:row>
      <xdr:rowOff>9525</xdr:rowOff>
    </xdr:from>
    <xdr:to>
      <xdr:col>1</xdr:col>
      <xdr:colOff>593435</xdr:colOff>
      <xdr:row>5298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5577</xdr:row>
      <xdr:rowOff>0</xdr:rowOff>
    </xdr:from>
    <xdr:to>
      <xdr:col>1</xdr:col>
      <xdr:colOff>474563</xdr:colOff>
      <xdr:row>5577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1085</xdr:row>
      <xdr:rowOff>180975</xdr:rowOff>
    </xdr:from>
    <xdr:to>
      <xdr:col>1</xdr:col>
      <xdr:colOff>4476750</xdr:colOff>
      <xdr:row>1088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1121</xdr:row>
      <xdr:rowOff>180975</xdr:rowOff>
    </xdr:from>
    <xdr:to>
      <xdr:col>1</xdr:col>
      <xdr:colOff>4476750</xdr:colOff>
      <xdr:row>1124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1193</xdr:row>
      <xdr:rowOff>180975</xdr:rowOff>
    </xdr:from>
    <xdr:to>
      <xdr:col>1</xdr:col>
      <xdr:colOff>4476750</xdr:colOff>
      <xdr:row>1196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1157</xdr:row>
      <xdr:rowOff>180975</xdr:rowOff>
    </xdr:from>
    <xdr:to>
      <xdr:col>1</xdr:col>
      <xdr:colOff>4476750</xdr:colOff>
      <xdr:row>1160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1232</xdr:row>
      <xdr:rowOff>72118</xdr:rowOff>
    </xdr:from>
    <xdr:to>
      <xdr:col>1</xdr:col>
      <xdr:colOff>3333751</xdr:colOff>
      <xdr:row>1233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32"/>
  <sheetViews>
    <sheetView tabSelected="1" topLeftCell="A22" zoomScale="90" zoomScaleNormal="90" workbookViewId="0">
      <selection sqref="A1:I33"/>
    </sheetView>
  </sheetViews>
  <sheetFormatPr defaultColWidth="9.1796875" defaultRowHeight="12" x14ac:dyDescent="0.3"/>
  <cols>
    <col min="1" max="1" width="4.54296875" style="1" customWidth="1"/>
    <col min="2" max="2" width="20" style="1" customWidth="1"/>
    <col min="3" max="3" width="26.26953125" style="1" customWidth="1"/>
    <col min="4" max="4" width="10" style="15" customWidth="1"/>
    <col min="5" max="5" width="9" style="1" customWidth="1"/>
    <col min="6" max="6" width="11" style="1" customWidth="1"/>
    <col min="7" max="7" width="15" style="1" customWidth="1"/>
    <col min="8" max="8" width="15.54296875" style="1" customWidth="1"/>
    <col min="9" max="9" width="16.54296875" style="1" customWidth="1"/>
    <col min="10" max="10" width="9.1796875" style="1" customWidth="1"/>
    <col min="11" max="11" width="17.453125" style="1" bestFit="1" customWidth="1"/>
    <col min="12" max="12" width="11.7265625" style="1" bestFit="1" customWidth="1"/>
    <col min="13" max="13" width="12.1796875" style="1" bestFit="1" customWidth="1"/>
    <col min="14" max="14" width="27.7265625" style="1" customWidth="1"/>
    <col min="15" max="15" width="3.26953125" style="1" customWidth="1"/>
    <col min="16" max="16" width="15.7265625" style="1" bestFit="1" customWidth="1"/>
    <col min="17" max="21" width="9.1796875" style="1"/>
    <col min="22" max="22" width="12" style="78" bestFit="1" customWidth="1"/>
    <col min="23" max="23" width="15.81640625" style="1" customWidth="1"/>
    <col min="24" max="24" width="12.81640625" style="1" customWidth="1"/>
    <col min="25" max="25" width="9.7265625" style="1" customWidth="1"/>
    <col min="26" max="16384" width="9.1796875" style="1"/>
  </cols>
  <sheetData>
    <row r="2" spans="1:24" ht="33.5" x14ac:dyDescent="0.75">
      <c r="A2" s="4"/>
      <c r="B2" s="84" t="s">
        <v>20</v>
      </c>
      <c r="C2" s="84"/>
      <c r="D2" s="84"/>
      <c r="E2" s="84"/>
      <c r="F2" s="84"/>
      <c r="G2" s="84"/>
      <c r="H2" s="84"/>
      <c r="I2" s="84"/>
    </row>
    <row r="3" spans="1:24" ht="24.75" customHeight="1" x14ac:dyDescent="0.65">
      <c r="A3" s="4"/>
      <c r="B3" s="85" t="s">
        <v>45</v>
      </c>
      <c r="C3" s="85"/>
      <c r="D3" s="85"/>
      <c r="E3" s="85"/>
      <c r="F3" s="85"/>
      <c r="G3" s="85"/>
      <c r="H3" s="85"/>
      <c r="I3" s="85"/>
    </row>
    <row r="4" spans="1:24" ht="26" x14ac:dyDescent="0.6">
      <c r="A4" s="11"/>
      <c r="B4" s="86" t="s">
        <v>46</v>
      </c>
      <c r="C4" s="86"/>
      <c r="D4" s="86"/>
      <c r="E4" s="86"/>
      <c r="F4" s="86"/>
      <c r="G4" s="86"/>
      <c r="H4" s="86"/>
      <c r="I4" s="86"/>
    </row>
    <row r="5" spans="1:24" ht="15.5" x14ac:dyDescent="0.35">
      <c r="A5" s="19"/>
      <c r="B5" s="19"/>
      <c r="C5" s="19"/>
      <c r="D5" s="19"/>
      <c r="E5" s="19"/>
      <c r="F5" s="19"/>
      <c r="G5" s="19"/>
      <c r="H5" s="19"/>
      <c r="I5" s="19"/>
    </row>
    <row r="6" spans="1:24" ht="15.5" x14ac:dyDescent="0.35">
      <c r="A6" s="88" t="s">
        <v>0</v>
      </c>
      <c r="B6" s="90" t="s">
        <v>1</v>
      </c>
      <c r="C6" s="91"/>
      <c r="D6" s="88" t="s">
        <v>2</v>
      </c>
      <c r="E6" s="88" t="s">
        <v>3</v>
      </c>
      <c r="F6" s="88" t="s">
        <v>4</v>
      </c>
      <c r="G6" s="5" t="s">
        <v>5</v>
      </c>
      <c r="H6" s="5" t="s">
        <v>6</v>
      </c>
      <c r="I6" s="5" t="s">
        <v>7</v>
      </c>
    </row>
    <row r="7" spans="1:24" ht="15.5" x14ac:dyDescent="0.35">
      <c r="A7" s="89"/>
      <c r="B7" s="92"/>
      <c r="C7" s="93"/>
      <c r="D7" s="89"/>
      <c r="E7" s="89"/>
      <c r="F7" s="89"/>
      <c r="G7" s="6" t="s">
        <v>8</v>
      </c>
      <c r="H7" s="6" t="s">
        <v>8</v>
      </c>
      <c r="I7" s="6" t="s">
        <v>8</v>
      </c>
    </row>
    <row r="8" spans="1:24" ht="15.5" x14ac:dyDescent="0.35">
      <c r="A8" s="5" t="s">
        <v>9</v>
      </c>
      <c r="B8" s="14" t="s">
        <v>22</v>
      </c>
      <c r="C8" s="13"/>
      <c r="D8" s="12"/>
      <c r="E8" s="7"/>
      <c r="F8" s="7"/>
      <c r="G8" s="7"/>
      <c r="H8" s="8"/>
      <c r="I8" s="9"/>
    </row>
    <row r="9" spans="1:24" s="31" customFormat="1" ht="15.5" x14ac:dyDescent="0.35">
      <c r="A9" s="21">
        <v>1</v>
      </c>
      <c r="B9" s="27" t="s">
        <v>32</v>
      </c>
      <c r="C9" s="17"/>
      <c r="D9" s="28">
        <v>40</v>
      </c>
      <c r="E9" s="26" t="s">
        <v>35</v>
      </c>
      <c r="F9" s="26" t="s">
        <v>10</v>
      </c>
      <c r="G9" s="29">
        <f>750000/50</f>
        <v>15000</v>
      </c>
      <c r="H9" s="29">
        <f t="shared" ref="H9:H10" si="0">+G9*D9</f>
        <v>600000</v>
      </c>
      <c r="I9" s="30"/>
      <c r="K9" s="31">
        <f>24*3*2</f>
        <v>144</v>
      </c>
      <c r="V9" s="80"/>
    </row>
    <row r="10" spans="1:24" s="31" customFormat="1" ht="15.5" x14ac:dyDescent="0.35">
      <c r="A10" s="21">
        <f>A9+1</f>
        <v>2</v>
      </c>
      <c r="B10" s="27" t="s">
        <v>41</v>
      </c>
      <c r="C10" s="17"/>
      <c r="D10" s="28">
        <v>2</v>
      </c>
      <c r="E10" s="26" t="s">
        <v>40</v>
      </c>
      <c r="F10" s="26" t="s">
        <v>10</v>
      </c>
      <c r="G10" s="29">
        <v>9292.0400000000009</v>
      </c>
      <c r="H10" s="29">
        <f t="shared" si="0"/>
        <v>18584.080000000002</v>
      </c>
      <c r="I10" s="30"/>
      <c r="K10" s="31">
        <f>24*3*2</f>
        <v>144</v>
      </c>
      <c r="V10" s="80"/>
    </row>
    <row r="11" spans="1:24" s="31" customFormat="1" ht="15.5" x14ac:dyDescent="0.35">
      <c r="A11" s="21">
        <f>A10+1</f>
        <v>3</v>
      </c>
      <c r="B11" s="27" t="s">
        <v>34</v>
      </c>
      <c r="C11" s="17"/>
      <c r="D11" s="28">
        <v>1</v>
      </c>
      <c r="E11" s="26" t="s">
        <v>21</v>
      </c>
      <c r="F11" s="26" t="s">
        <v>10</v>
      </c>
      <c r="G11" s="29">
        <v>675000</v>
      </c>
      <c r="H11" s="29">
        <f t="shared" ref="H11" si="1">+G11*D11</f>
        <v>675000</v>
      </c>
      <c r="I11" s="30"/>
      <c r="K11" s="31">
        <f>24*3*2</f>
        <v>144</v>
      </c>
      <c r="V11" s="80"/>
    </row>
    <row r="12" spans="1:24" s="31" customFormat="1" ht="15.5" x14ac:dyDescent="0.35">
      <c r="A12" s="21">
        <f>A10+1</f>
        <v>3</v>
      </c>
      <c r="B12" s="27" t="s">
        <v>33</v>
      </c>
      <c r="C12" s="17"/>
      <c r="D12" s="28">
        <v>1</v>
      </c>
      <c r="E12" s="26" t="s">
        <v>21</v>
      </c>
      <c r="F12" s="26" t="s">
        <v>10</v>
      </c>
      <c r="G12" s="29">
        <v>1750000</v>
      </c>
      <c r="H12" s="29">
        <f t="shared" ref="H12" si="2">+G12*D12</f>
        <v>1750000</v>
      </c>
      <c r="I12" s="30"/>
      <c r="K12" s="31">
        <f t="shared" ref="K12" si="3">24*3*2</f>
        <v>144</v>
      </c>
      <c r="V12" s="80"/>
    </row>
    <row r="13" spans="1:24" s="31" customFormat="1" ht="15.5" x14ac:dyDescent="0.35">
      <c r="A13" s="21">
        <f t="shared" ref="A13:A14" si="4">A12+1</f>
        <v>4</v>
      </c>
      <c r="B13" s="27" t="s">
        <v>28</v>
      </c>
      <c r="C13" s="17"/>
      <c r="D13" s="28">
        <f>+D12</f>
        <v>1</v>
      </c>
      <c r="E13" s="26" t="s">
        <v>29</v>
      </c>
      <c r="F13" s="26" t="s">
        <v>10</v>
      </c>
      <c r="G13" s="29">
        <v>20000</v>
      </c>
      <c r="H13" s="29">
        <f>G13*D13</f>
        <v>20000</v>
      </c>
      <c r="I13" s="30"/>
      <c r="V13" s="80"/>
    </row>
    <row r="14" spans="1:24" s="25" customFormat="1" ht="50.25" customHeight="1" x14ac:dyDescent="0.35">
      <c r="A14" s="21">
        <f t="shared" si="4"/>
        <v>5</v>
      </c>
      <c r="B14" s="87" t="s">
        <v>42</v>
      </c>
      <c r="C14" s="83"/>
      <c r="D14" s="22">
        <v>1</v>
      </c>
      <c r="E14" s="21" t="s">
        <v>19</v>
      </c>
      <c r="F14" s="21" t="s">
        <v>10</v>
      </c>
      <c r="G14" s="23">
        <v>300000</v>
      </c>
      <c r="H14" s="23">
        <f t="shared" ref="H14" si="5">+G14*D14</f>
        <v>300000</v>
      </c>
      <c r="I14" s="24"/>
      <c r="K14" s="25">
        <f>24*3*2</f>
        <v>144</v>
      </c>
      <c r="V14" s="79"/>
    </row>
    <row r="15" spans="1:24" s="31" customFormat="1" ht="19.5" customHeight="1" x14ac:dyDescent="0.35">
      <c r="A15" s="32"/>
      <c r="B15" s="71"/>
      <c r="C15" s="72"/>
      <c r="D15" s="33"/>
      <c r="E15" s="26"/>
      <c r="F15" s="26"/>
      <c r="G15" s="34"/>
      <c r="H15" s="35"/>
      <c r="I15" s="36">
        <f>SUM(H9:H15)</f>
        <v>3363584.08</v>
      </c>
      <c r="N15" s="73">
        <f>I24</f>
        <v>3792000</v>
      </c>
      <c r="O15" s="74">
        <v>1</v>
      </c>
      <c r="P15" s="74">
        <f>+O15*10</f>
        <v>10</v>
      </c>
      <c r="Q15" s="74">
        <f t="shared" ref="Q15:X15" si="6">+P15*10</f>
        <v>100</v>
      </c>
      <c r="R15" s="74">
        <f t="shared" si="6"/>
        <v>1000</v>
      </c>
      <c r="S15" s="74">
        <f t="shared" si="6"/>
        <v>10000</v>
      </c>
      <c r="T15" s="74">
        <f t="shared" si="6"/>
        <v>100000</v>
      </c>
      <c r="U15" s="74">
        <f t="shared" si="6"/>
        <v>1000000</v>
      </c>
      <c r="V15" s="77">
        <f t="shared" si="6"/>
        <v>10000000</v>
      </c>
      <c r="W15" s="77">
        <f t="shared" si="6"/>
        <v>100000000</v>
      </c>
      <c r="X15" s="74">
        <f t="shared" si="6"/>
        <v>1000000000</v>
      </c>
    </row>
    <row r="16" spans="1:24" s="31" customFormat="1" ht="15.5" x14ac:dyDescent="0.35">
      <c r="A16" s="37" t="s">
        <v>11</v>
      </c>
      <c r="B16" s="38" t="s">
        <v>12</v>
      </c>
      <c r="C16" s="18"/>
      <c r="D16" s="39"/>
      <c r="E16" s="40"/>
      <c r="F16" s="40"/>
      <c r="G16" s="41"/>
      <c r="H16" s="34"/>
      <c r="I16" s="42"/>
      <c r="K16" s="31">
        <f>21*3*2</f>
        <v>126</v>
      </c>
      <c r="N16" s="75" t="s">
        <v>30</v>
      </c>
      <c r="O16" s="74">
        <v>0</v>
      </c>
      <c r="P16" s="76">
        <f>MOD(N15,P15)</f>
        <v>0</v>
      </c>
      <c r="Q16" s="76">
        <f>MOD(N15,Q15)</f>
        <v>0</v>
      </c>
      <c r="R16" s="76">
        <f>MOD(N15,R15)</f>
        <v>0</v>
      </c>
      <c r="S16" s="76">
        <f>MOD(N15,S15)</f>
        <v>2000</v>
      </c>
      <c r="T16" s="76">
        <f>MOD(N15,T15)</f>
        <v>92000</v>
      </c>
      <c r="U16" s="76">
        <f>MOD(N15,U15)</f>
        <v>792000</v>
      </c>
      <c r="V16" s="77">
        <f>MOD(N15,V15)</f>
        <v>3792000</v>
      </c>
      <c r="W16" s="76">
        <f>MOD(N15,W15)</f>
        <v>3792000</v>
      </c>
      <c r="X16" s="76">
        <f>MOD(N15,X15)</f>
        <v>3792000</v>
      </c>
    </row>
    <row r="17" spans="1:26" s="31" customFormat="1" ht="35.25" customHeight="1" x14ac:dyDescent="0.35">
      <c r="A17" s="81">
        <v>1</v>
      </c>
      <c r="B17" s="87" t="s">
        <v>43</v>
      </c>
      <c r="C17" s="83"/>
      <c r="D17" s="28"/>
      <c r="E17" s="26"/>
      <c r="F17" s="26"/>
      <c r="G17" s="44"/>
      <c r="H17" s="44"/>
      <c r="I17" s="30"/>
      <c r="N17" s="74"/>
      <c r="O17" s="74"/>
      <c r="P17" s="74">
        <f t="shared" ref="P17:U17" si="7">+P16-O16</f>
        <v>0</v>
      </c>
      <c r="Q17" s="74">
        <f t="shared" si="7"/>
        <v>0</v>
      </c>
      <c r="R17" s="74">
        <f t="shared" si="7"/>
        <v>0</v>
      </c>
      <c r="S17" s="74">
        <f t="shared" si="7"/>
        <v>2000</v>
      </c>
      <c r="T17" s="74">
        <f t="shared" si="7"/>
        <v>90000</v>
      </c>
      <c r="U17" s="74">
        <f t="shared" si="7"/>
        <v>700000</v>
      </c>
      <c r="V17" s="77">
        <f>+V16-U16</f>
        <v>3000000</v>
      </c>
      <c r="W17" s="74">
        <f t="shared" ref="W17:X17" si="8">+W16-V16</f>
        <v>0</v>
      </c>
      <c r="X17" s="74">
        <f t="shared" si="8"/>
        <v>0</v>
      </c>
      <c r="Z17" s="31">
        <f>SUM(V18:X18)</f>
        <v>3</v>
      </c>
    </row>
    <row r="18" spans="1:26" s="31" customFormat="1" ht="15.75" customHeight="1" x14ac:dyDescent="0.35">
      <c r="A18" s="43"/>
      <c r="B18" s="82" t="s">
        <v>27</v>
      </c>
      <c r="C18" s="83"/>
      <c r="D18" s="28">
        <v>1</v>
      </c>
      <c r="E18" s="26" t="s">
        <v>39</v>
      </c>
      <c r="F18" s="26" t="s">
        <v>26</v>
      </c>
      <c r="G18" s="44">
        <v>192000</v>
      </c>
      <c r="H18" s="44">
        <f>G18*D18</f>
        <v>192000</v>
      </c>
      <c r="I18" s="30"/>
      <c r="N18" s="74"/>
      <c r="O18" s="74"/>
      <c r="P18" s="74">
        <f t="shared" ref="P18:U18" si="9">+P17*10/P15</f>
        <v>0</v>
      </c>
      <c r="Q18" s="74">
        <f t="shared" si="9"/>
        <v>0</v>
      </c>
      <c r="R18" s="74">
        <f t="shared" si="9"/>
        <v>0</v>
      </c>
      <c r="S18" s="74">
        <f t="shared" si="9"/>
        <v>2</v>
      </c>
      <c r="T18" s="74">
        <f t="shared" si="9"/>
        <v>9</v>
      </c>
      <c r="U18" s="74">
        <f t="shared" si="9"/>
        <v>7</v>
      </c>
      <c r="V18" s="77">
        <f>+V17*10/V15</f>
        <v>3</v>
      </c>
      <c r="W18" s="74">
        <f t="shared" ref="W18:X18" si="10">+W17*10/W15</f>
        <v>0</v>
      </c>
      <c r="X18" s="74">
        <f t="shared" si="10"/>
        <v>0</v>
      </c>
    </row>
    <row r="19" spans="1:26" s="31" customFormat="1" ht="15.75" customHeight="1" x14ac:dyDescent="0.35">
      <c r="A19" s="43"/>
      <c r="B19" s="82" t="s">
        <v>38</v>
      </c>
      <c r="C19" s="83"/>
      <c r="D19" s="28">
        <v>2</v>
      </c>
      <c r="E19" s="26" t="s">
        <v>39</v>
      </c>
      <c r="F19" s="26" t="s">
        <v>26</v>
      </c>
      <c r="G19" s="44">
        <v>118000</v>
      </c>
      <c r="H19" s="44">
        <f>G19*D19</f>
        <v>236000</v>
      </c>
      <c r="I19" s="30"/>
      <c r="N19" s="74"/>
      <c r="O19" s="74"/>
      <c r="P19" s="74" t="str">
        <f>IF(AND(P18&gt;0,Q18&lt;&gt;1),CHOOSE(P18,"satu","dua","tiga","empat","lima","enam","tujuh","delapan","sembilan"),"")</f>
        <v/>
      </c>
      <c r="Q19" s="74" t="str">
        <f>IF(Q18&gt;0,CHOOSE(Q18,CHOOSE(P18+1,"se","se","dua","tiga","empat","lima","enam","tujuh","delapan","sembilan"),"dua","tiga","empat","lima","enam","tujuh","delapan","sembilan"),"")</f>
        <v/>
      </c>
      <c r="R19" s="74" t="str">
        <f>IF(R18&gt;0,CHOOSE(R18,"se","dua","tiga","empat","lima","enam","tujuh","delapan","sembilan"),"")</f>
        <v/>
      </c>
      <c r="S19" s="74" t="str">
        <f>IF(AND(S18&gt;0,T18&lt;&gt;1),CHOOSE(S18,"satu","dua","tiga","empat","lima","enam","tujuh","delapan","sembilan"),"")</f>
        <v>dua</v>
      </c>
      <c r="T19" s="74" t="str">
        <f>IF(T18&gt;0,CHOOSE(T18,CHOOSE(S18+1,"se","se","dua","tiga","empat","lima","enam","tujuh","delapan","sembilan"),"dua","tiga","empat","lima","enam","tujuh","delapan","sembilan"),"")</f>
        <v>sembilan</v>
      </c>
      <c r="U19" s="74" t="str">
        <f>IF(U18&gt;0,CHOOSE(U18,"se","dua","tiga","empat","lima","enam","tujuh","delapan","sembilan"),"")</f>
        <v>tujuh</v>
      </c>
      <c r="V19" s="77" t="str">
        <f>IF(AND(V18&gt;0,W18&lt;&gt;1),CHOOSE(V18,"satu","dua","tiga","empat","lima","enam","tujuh","delapan","sembilan"),"")</f>
        <v>tiga</v>
      </c>
      <c r="W19" s="74" t="str">
        <f>IF(W18&gt;0,CHOOSE(W18,CHOOSE(V18+1,"se","se","dua","tiga","empat","lima","enam","tujuh","delapan","sembilan"),"dua","tiga","empat","lima","enam","tujuh","delapan","sembilan"),"")</f>
        <v/>
      </c>
      <c r="X19" s="74" t="str">
        <f>IF(X18&gt;0,CHOOSE(X18,"se","dua","tiga","empat","lima","enam","tujuh","delapan","sembilan"),"")</f>
        <v/>
      </c>
    </row>
    <row r="20" spans="1:26" s="31" customFormat="1" ht="15.5" x14ac:dyDescent="0.35">
      <c r="A20" s="43"/>
      <c r="B20" s="71"/>
      <c r="C20" s="72"/>
      <c r="D20" s="29"/>
      <c r="E20" s="26"/>
      <c r="F20" s="26"/>
      <c r="G20" s="44"/>
      <c r="H20" s="44"/>
      <c r="I20" s="45">
        <f>SUM(H18:H19)</f>
        <v>428000</v>
      </c>
      <c r="N20" s="74"/>
      <c r="O20" s="74"/>
      <c r="P20" s="74"/>
      <c r="Q20" s="74" t="str">
        <f>IF(Q18&gt;0,IF(AND(Q18=1,P18&gt;0)," belas "," puluh "),"")</f>
        <v/>
      </c>
      <c r="R20" s="74" t="str">
        <f>IF(R18&gt;0," ratus ","")</f>
        <v/>
      </c>
      <c r="S20" s="74" t="str">
        <f>IF(SUM(S18,U18)&gt;0," ribu ","")</f>
        <v xml:space="preserve"> ribu </v>
      </c>
      <c r="T20" s="74" t="str">
        <f>IF(T18&gt;0,IF(AND(T18=1,S18&gt;0)," belas "," puluh "),"")</f>
        <v xml:space="preserve"> puluh </v>
      </c>
      <c r="U20" s="74" t="str">
        <f>IF(U18&gt;0," ratus ","")</f>
        <v xml:space="preserve"> ratus </v>
      </c>
      <c r="V20" s="77" t="str">
        <f>IF(SUM(V18:X18)&gt;0," juta ","")</f>
        <v xml:space="preserve"> juta </v>
      </c>
      <c r="W20" s="74" t="str">
        <f>IF(W18&gt;0,IF(AND(W18=1,V18&gt;0)," belas "," puluh "),"")</f>
        <v/>
      </c>
      <c r="X20" s="74" t="str">
        <f>IF(X18&gt;0," ratus ","")</f>
        <v/>
      </c>
    </row>
    <row r="21" spans="1:26" s="31" customFormat="1" ht="15.5" x14ac:dyDescent="0.35">
      <c r="A21" s="46"/>
      <c r="B21" s="47"/>
      <c r="C21" s="47"/>
      <c r="D21" s="48"/>
      <c r="E21" s="49"/>
      <c r="F21" s="50"/>
      <c r="G21" s="50" t="s">
        <v>13</v>
      </c>
      <c r="H21" s="51"/>
      <c r="I21" s="52">
        <f>I15+I20</f>
        <v>3791584.08</v>
      </c>
      <c r="N21" s="74"/>
      <c r="O21" s="74"/>
      <c r="P21" s="74" t="str">
        <f>CONCATENATE(P19,P14)</f>
        <v/>
      </c>
      <c r="Q21" s="74" t="str">
        <f t="shared" ref="Q21:X21" si="11">CONCATENATE(Q19,Q20)</f>
        <v/>
      </c>
      <c r="R21" s="74" t="str">
        <f t="shared" si="11"/>
        <v/>
      </c>
      <c r="S21" s="74" t="str">
        <f t="shared" si="11"/>
        <v xml:space="preserve">dua ribu </v>
      </c>
      <c r="T21" s="74" t="str">
        <f t="shared" si="11"/>
        <v xml:space="preserve">sembilan puluh </v>
      </c>
      <c r="U21" s="74" t="str">
        <f t="shared" si="11"/>
        <v xml:space="preserve">tujuh ratus </v>
      </c>
      <c r="V21" s="77" t="str">
        <f t="shared" si="11"/>
        <v xml:space="preserve">tiga juta </v>
      </c>
      <c r="W21" s="74" t="str">
        <f t="shared" si="11"/>
        <v/>
      </c>
      <c r="X21" s="74" t="str">
        <f t="shared" si="11"/>
        <v/>
      </c>
    </row>
    <row r="22" spans="1:26" s="31" customFormat="1" ht="15.5" x14ac:dyDescent="0.35">
      <c r="A22" s="16"/>
      <c r="B22" s="53"/>
      <c r="C22" s="53"/>
      <c r="D22" s="54"/>
      <c r="E22" s="54"/>
      <c r="F22" s="55"/>
      <c r="G22" s="56"/>
      <c r="H22" s="57"/>
      <c r="I22" s="36"/>
      <c r="N22" s="74"/>
      <c r="O22" s="74"/>
      <c r="P22" s="74"/>
      <c r="Q22" s="74"/>
      <c r="R22" s="74"/>
      <c r="S22" s="74"/>
      <c r="T22" s="74"/>
      <c r="U22" s="74"/>
      <c r="V22" s="77"/>
      <c r="W22" s="74"/>
      <c r="X22" s="74"/>
    </row>
    <row r="23" spans="1:26" s="31" customFormat="1" ht="15.5" x14ac:dyDescent="0.35">
      <c r="A23" s="58"/>
      <c r="B23" s="59" t="s">
        <v>23</v>
      </c>
      <c r="C23" s="59"/>
      <c r="D23" s="60"/>
      <c r="E23" s="59"/>
      <c r="F23" s="59"/>
      <c r="G23" s="61"/>
      <c r="H23" s="62" t="s">
        <v>14</v>
      </c>
      <c r="I23" s="63">
        <f>I21</f>
        <v>3791584.08</v>
      </c>
      <c r="N23" s="75" t="str">
        <f>PROPER(CONCATENATE(X21,W21,V21,U21,T21,S21,R21,Q21,P21,N16))</f>
        <v>Tiga Juta Tujuh Ratus Sembilan Puluh Dua Ribu Rupiah</v>
      </c>
      <c r="O23" s="74"/>
      <c r="P23" s="74"/>
      <c r="Q23" s="74"/>
      <c r="R23" s="74"/>
      <c r="S23" s="74"/>
      <c r="T23" s="74"/>
      <c r="U23" s="74"/>
      <c r="V23" s="77"/>
      <c r="W23" s="74"/>
      <c r="X23" s="74"/>
    </row>
    <row r="24" spans="1:26" s="31" customFormat="1" ht="15.5" x14ac:dyDescent="0.35">
      <c r="A24" s="64"/>
      <c r="B24" s="65" t="s">
        <v>48</v>
      </c>
      <c r="C24" s="66"/>
      <c r="D24" s="67"/>
      <c r="E24" s="68"/>
      <c r="F24" s="68"/>
      <c r="G24" s="69"/>
      <c r="H24" s="70" t="s">
        <v>15</v>
      </c>
      <c r="I24" s="45">
        <f>ROUND(I23,-3)</f>
        <v>3792000</v>
      </c>
      <c r="V24" s="80"/>
    </row>
    <row r="25" spans="1:26" ht="15.5" x14ac:dyDescent="0.35">
      <c r="A25" s="2"/>
      <c r="B25" s="2"/>
      <c r="C25" s="2"/>
      <c r="D25" s="10"/>
      <c r="E25" s="2"/>
      <c r="F25" s="2"/>
      <c r="G25" s="2"/>
      <c r="H25" s="2"/>
      <c r="I25" s="3"/>
    </row>
    <row r="26" spans="1:26" ht="15.5" x14ac:dyDescent="0.35">
      <c r="A26" s="2"/>
      <c r="B26" s="2"/>
      <c r="C26" s="2"/>
      <c r="D26" s="10"/>
      <c r="E26" s="2"/>
      <c r="F26" s="2"/>
      <c r="G26" s="2"/>
      <c r="H26" s="94" t="s">
        <v>47</v>
      </c>
      <c r="I26" s="94"/>
    </row>
    <row r="27" spans="1:26" ht="15.5" x14ac:dyDescent="0.35">
      <c r="A27" s="94" t="s">
        <v>16</v>
      </c>
      <c r="B27" s="94"/>
      <c r="C27" s="94"/>
      <c r="D27" s="94" t="s">
        <v>31</v>
      </c>
      <c r="E27" s="94"/>
      <c r="F27" s="94"/>
      <c r="G27" s="2"/>
      <c r="H27" s="94" t="s">
        <v>17</v>
      </c>
      <c r="I27" s="94"/>
    </row>
    <row r="28" spans="1:26" ht="15.5" x14ac:dyDescent="0.35">
      <c r="A28" s="2"/>
      <c r="B28" s="2"/>
      <c r="C28" s="2"/>
      <c r="D28" s="10"/>
      <c r="E28" s="2"/>
      <c r="F28" s="2"/>
      <c r="G28" s="2"/>
      <c r="H28" s="2"/>
      <c r="I28" s="2"/>
    </row>
    <row r="29" spans="1:26" ht="15.5" x14ac:dyDescent="0.35">
      <c r="A29" s="2"/>
      <c r="B29" s="2"/>
      <c r="C29" s="2"/>
      <c r="D29" s="10"/>
      <c r="E29" s="2"/>
      <c r="F29" s="2"/>
      <c r="G29" s="2"/>
      <c r="H29" s="2"/>
      <c r="I29" s="2"/>
    </row>
    <row r="30" spans="1:26" ht="15.5" x14ac:dyDescent="0.35">
      <c r="A30" s="2"/>
      <c r="B30" s="2"/>
      <c r="C30" s="2"/>
      <c r="D30" s="10"/>
      <c r="E30" s="2"/>
      <c r="F30" s="2"/>
      <c r="G30" s="2"/>
      <c r="H30" s="2"/>
      <c r="I30" s="2"/>
    </row>
    <row r="31" spans="1:26" ht="15.5" x14ac:dyDescent="0.35">
      <c r="A31" s="95" t="s">
        <v>44</v>
      </c>
      <c r="B31" s="95"/>
      <c r="C31" s="95"/>
      <c r="D31" s="95" t="s">
        <v>37</v>
      </c>
      <c r="E31" s="95"/>
      <c r="F31" s="95"/>
      <c r="G31" s="2"/>
      <c r="H31" s="95" t="s">
        <v>25</v>
      </c>
      <c r="I31" s="95"/>
    </row>
    <row r="32" spans="1:26" ht="15.5" x14ac:dyDescent="0.35">
      <c r="A32" s="94" t="s">
        <v>24</v>
      </c>
      <c r="B32" s="94"/>
      <c r="C32" s="94"/>
      <c r="D32" s="94" t="s">
        <v>36</v>
      </c>
      <c r="E32" s="94"/>
      <c r="F32" s="94"/>
      <c r="G32" s="2"/>
      <c r="H32" s="94" t="s">
        <v>18</v>
      </c>
      <c r="I32" s="94"/>
    </row>
  </sheetData>
  <mergeCells count="22">
    <mergeCell ref="A32:C32"/>
    <mergeCell ref="D32:F32"/>
    <mergeCell ref="H32:I32"/>
    <mergeCell ref="H26:I26"/>
    <mergeCell ref="A27:C27"/>
    <mergeCell ref="D27:F27"/>
    <mergeCell ref="H27:I27"/>
    <mergeCell ref="A31:C31"/>
    <mergeCell ref="D31:F31"/>
    <mergeCell ref="H31:I31"/>
    <mergeCell ref="A6:A7"/>
    <mergeCell ref="B6:C7"/>
    <mergeCell ref="D6:D7"/>
    <mergeCell ref="E6:E7"/>
    <mergeCell ref="F6:F7"/>
    <mergeCell ref="B18:C18"/>
    <mergeCell ref="B19:C19"/>
    <mergeCell ref="B2:I2"/>
    <mergeCell ref="B3:I3"/>
    <mergeCell ref="B4:I4"/>
    <mergeCell ref="B17:C17"/>
    <mergeCell ref="B14:C14"/>
  </mergeCells>
  <printOptions horizontalCentered="1"/>
  <pageMargins left="0.43307086614173229" right="0.43307086614173229" top="0.82677165354330717" bottom="0.55118110236220474" header="1.7716535433070868" footer="0.74803149606299213"/>
  <pageSetup paperSize="256" scale="77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136" workbookViewId="0">
      <selection activeCell="S19" sqref="S19"/>
    </sheetView>
  </sheetViews>
  <sheetFormatPr defaultColWidth="9.1796875" defaultRowHeight="14.5" x14ac:dyDescent="0.35"/>
  <cols>
    <col min="1" max="3" width="8.453125" style="20" customWidth="1"/>
    <col min="4" max="16384" width="9.1796875" style="20"/>
  </cols>
  <sheetData/>
  <pageMargins left="0.41" right="0.70866141732283472" top="0.43307086614173229" bottom="0.49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2024-07-27T01:47:02Z</cp:lastPrinted>
  <dcterms:created xsi:type="dcterms:W3CDTF">2012-03-21T04:38:16Z</dcterms:created>
  <dcterms:modified xsi:type="dcterms:W3CDTF">2024-07-27T02:27:45Z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