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/>
  </bookViews>
  <sheets>
    <sheet name="rab 2018" sheetId="8" r:id="rId1"/>
    <sheet name="AlDas " sheetId="13" r:id="rId2"/>
    <sheet name="breakdown" sheetId="14" r:id="rId3"/>
    <sheet name="Sheet1" sheetId="15" r:id="rId4"/>
  </sheets>
  <definedNames>
    <definedName name="_xlnm.Print_Area" localSheetId="1">'AlDas '!$C$1:$S$225</definedName>
    <definedName name="_xlnm.Print_Area" localSheetId="0">'rab 2018'!$A$2:$I$31</definedName>
  </definedNames>
  <calcPr calcId="125725"/>
</workbook>
</file>

<file path=xl/calcChain.xml><?xml version="1.0" encoding="utf-8"?>
<calcChain xmlns="http://schemas.openxmlformats.org/spreadsheetml/2006/main">
  <c r="G14" i="15"/>
  <c r="N16" i="8" l="1"/>
  <c r="N14"/>
  <c r="N13"/>
  <c r="N11"/>
  <c r="N10"/>
  <c r="N9"/>
  <c r="R39" i="14"/>
  <c r="H20" i="8"/>
  <c r="A20"/>
  <c r="H19"/>
  <c r="K18"/>
  <c r="K16"/>
  <c r="H16"/>
  <c r="K15"/>
  <c r="H15"/>
  <c r="K14"/>
  <c r="D14"/>
  <c r="H14" s="1"/>
  <c r="H13"/>
  <c r="D13"/>
  <c r="K12"/>
  <c r="H12"/>
  <c r="H11"/>
  <c r="H10"/>
  <c r="A10"/>
  <c r="A11" s="1"/>
  <c r="A12" s="1"/>
  <c r="A13" s="1"/>
  <c r="A14" s="1"/>
  <c r="A15" s="1"/>
  <c r="M9"/>
  <c r="H9"/>
  <c r="AC35" i="14"/>
  <c r="AN35"/>
  <c r="AN32"/>
  <c r="AC32"/>
  <c r="A16" i="8" l="1"/>
  <c r="I21"/>
  <c r="I22" s="1"/>
  <c r="I17"/>
  <c r="I23" l="1"/>
</calcChain>
</file>

<file path=xl/sharedStrings.xml><?xml version="1.0" encoding="utf-8"?>
<sst xmlns="http://schemas.openxmlformats.org/spreadsheetml/2006/main" count="87" uniqueCount="63">
  <si>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</si>
  <si>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</si>
  <si>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</si>
  <si>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</si>
  <si>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</si>
  <si>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</si>
  <si>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</si>
  <si>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</si>
  <si>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</si>
  <si>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</si>
  <si>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</si>
  <si>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</si>
  <si>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</si>
  <si>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</si>
  <si>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</si>
  <si>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</si>
  <si>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</si>
  <si>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</si>
  <si>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</si>
  <si>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</si>
  <si>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</si>
  <si>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</si>
  <si>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</si>
  <si>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</si>
  <si>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</si>
  <si>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</si>
  <si>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Muhri Fepri Iswanto</t>
  </si>
  <si>
    <t>Kadiv. Transmisi Distribusi</t>
  </si>
  <si>
    <t>Medan,     November 2018</t>
  </si>
  <si>
    <t xml:space="preserve">Luas lantai </t>
  </si>
  <si>
    <t>= 7.8 x 3.0</t>
  </si>
  <si>
    <t>=</t>
  </si>
  <si>
    <t>m2</t>
  </si>
  <si>
    <t>Luas dinding tapak</t>
  </si>
  <si>
    <t>= 4 x ((2 x 0,18 x 0,92) + (2 x 0,18 x 1,7))</t>
  </si>
  <si>
    <t>Luas dinding gedung</t>
  </si>
  <si>
    <t>(tinggi 0.5 m)</t>
  </si>
  <si>
    <t>Luas Total</t>
  </si>
  <si>
    <t>= (2 x 0,5 x 3,0) + (2 x 0,5 x 7,8)</t>
  </si>
  <si>
    <t>Tapak Pompa</t>
  </si>
  <si>
    <t>klg</t>
  </si>
  <si>
    <t>Kuas 5"</t>
  </si>
  <si>
    <t>bh</t>
  </si>
  <si>
    <t>Kuas 2"</t>
  </si>
  <si>
    <t>Ember hitam dia. 30 cm</t>
  </si>
  <si>
    <t>Kain Lap</t>
  </si>
  <si>
    <t xml:space="preserve">Skrap / Kape </t>
  </si>
  <si>
    <t>Tukang (1 orang)</t>
  </si>
  <si>
    <t>Hari</t>
  </si>
  <si>
    <t>Pekerja (1 orang)</t>
  </si>
  <si>
    <t>PENGECATAN LANTAI RUANG POMPA</t>
  </si>
  <si>
    <t>LOKASI: BOOSTER MEDAN DENAI</t>
  </si>
  <si>
    <t>kg</t>
  </si>
  <si>
    <t>Per kg cat untuk 6 m2. Pengecatan 3 lapis.</t>
  </si>
  <si>
    <t xml:space="preserve">Kebutuhan cat </t>
  </si>
  <si>
    <t>(38 * 3) / 6</t>
  </si>
  <si>
    <t>pembulatan =&gt;</t>
  </si>
  <si>
    <t>20 kg</t>
  </si>
  <si>
    <t>Rinso (kemasan 800 gr)</t>
  </si>
  <si>
    <t>sct</t>
  </si>
  <si>
    <t>Sikat lantai plastik Nagata</t>
  </si>
  <si>
    <t>Tiga juta dua ratus sebelas ribu Rupiah</t>
  </si>
  <si>
    <t xml:space="preserve">Cat Lantai Nippon Paint Sportskote (kemasan kaleng 5kg) - Light Blue
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</si>
</sst>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(* #,##0.00000_);_(* \(#,##0.00000\);_(* &quot;-&quot;??_);_(@_)"/>
  </numFmts>
  <fonts count="28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 style="double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medium">
        <color indexed="64"/>
      </right>
      <top/>
      <bottom style="dashDotDot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thin">
        <color indexed="64"/>
      </bottom>
      <diagonal/>
    </border>
    <border>
      <left/>
      <right/>
      <top style="dashDot">
        <color indexed="64"/>
      </top>
      <bottom style="thin">
        <color indexed="64"/>
      </bottom>
      <diagonal/>
    </border>
    <border>
      <left/>
      <right style="double">
        <color indexed="64"/>
      </right>
      <top style="dashDot">
        <color indexed="64"/>
      </top>
      <bottom style="thin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double">
        <color indexed="64"/>
      </right>
      <top/>
      <bottom style="dashDot">
        <color indexed="64"/>
      </bottom>
      <diagonal/>
    </border>
    <border>
      <left style="medium">
        <color indexed="64"/>
      </left>
      <right/>
      <top style="dashDot">
        <color indexed="64"/>
      </top>
      <bottom style="thin">
        <color indexed="64"/>
      </bottom>
      <diagonal/>
    </border>
    <border>
      <left/>
      <right style="dashDot">
        <color indexed="64"/>
      </right>
      <top style="dashDot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ashDot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</borders>
  <cellStyleXfs count="44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2" fillId="0" borderId="0"/>
  </cellStyleXfs>
  <cellXfs count="115">
    <xf numFmtId="0" fontId="0" fillId="0" borderId="0" xfId="0"/>
    <xf numFmtId="43" fontId="17" fillId="0" borderId="0" xfId="28" applyFont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43"/>
    <xf numFmtId="0" fontId="20" fillId="0" borderId="0" xfId="0" applyFont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0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12" xfId="0" applyBorder="1"/>
    <xf numFmtId="0" fontId="0" fillId="0" borderId="17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22" fillId="0" borderId="0" xfId="0" applyFont="1"/>
    <xf numFmtId="0" fontId="22" fillId="0" borderId="0" xfId="0" quotePrefix="1" applyFont="1"/>
    <xf numFmtId="0" fontId="12" fillId="0" borderId="0" xfId="0" applyFont="1"/>
    <xf numFmtId="0" fontId="12" fillId="0" borderId="0" xfId="0" quotePrefix="1" applyFont="1"/>
    <xf numFmtId="0" fontId="22" fillId="0" borderId="0" xfId="0" applyFont="1" applyBorder="1"/>
    <xf numFmtId="0" fontId="12" fillId="0" borderId="17" xfId="0" applyFont="1" applyBorder="1"/>
    <xf numFmtId="0" fontId="22" fillId="0" borderId="17" xfId="0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20" fillId="0" borderId="11" xfId="0" applyFont="1" applyBorder="1" applyAlignment="1">
      <alignment horizontal="center"/>
    </xf>
    <xf numFmtId="0" fontId="20" fillId="0" borderId="19" xfId="0" applyFont="1" applyBorder="1"/>
    <xf numFmtId="0" fontId="20" fillId="0" borderId="20" xfId="0" applyFont="1" applyBorder="1"/>
    <xf numFmtId="165" fontId="20" fillId="0" borderId="11" xfId="28" applyNumberFormat="1" applyFont="1" applyBorder="1" applyAlignment="1">
      <alignment horizontal="center"/>
    </xf>
    <xf numFmtId="164" fontId="20" fillId="0" borderId="11" xfId="28" applyNumberFormat="1" applyFont="1" applyBorder="1" applyAlignment="1">
      <alignment horizontal="center"/>
    </xf>
    <xf numFmtId="43" fontId="20" fillId="0" borderId="11" xfId="0" applyNumberFormat="1" applyFont="1" applyBorder="1" applyAlignment="1"/>
    <xf numFmtId="0" fontId="20" fillId="0" borderId="10" xfId="0" applyFont="1" applyBorder="1" applyAlignment="1"/>
    <xf numFmtId="43" fontId="20" fillId="0" borderId="11" xfId="28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18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18" fillId="0" borderId="11" xfId="28" applyNumberFormat="1" applyFont="1" applyBorder="1"/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right"/>
    </xf>
    <xf numFmtId="43" fontId="20" fillId="0" borderId="11" xfId="0" applyNumberFormat="1" applyFont="1" applyBorder="1"/>
    <xf numFmtId="0" fontId="20" fillId="0" borderId="16" xfId="0" applyFont="1" applyBorder="1" applyAlignment="1"/>
    <xf numFmtId="0" fontId="20" fillId="0" borderId="20" xfId="0" applyFont="1" applyBorder="1" applyAlignment="1"/>
    <xf numFmtId="43" fontId="18" fillId="0" borderId="10" xfId="0" applyNumberFormat="1" applyFont="1" applyBorder="1"/>
    <xf numFmtId="43" fontId="26" fillId="0" borderId="14" xfId="28" applyFont="1" applyBorder="1" applyAlignment="1">
      <alignment vertical="center"/>
    </xf>
    <xf numFmtId="43" fontId="26" fillId="0" borderId="12" xfId="28" applyFont="1" applyBorder="1" applyAlignment="1">
      <alignment vertical="center"/>
    </xf>
    <xf numFmtId="43" fontId="26" fillId="0" borderId="12" xfId="28" applyFont="1" applyBorder="1" applyAlignment="1">
      <alignment horizontal="center" vertical="center"/>
    </xf>
    <xf numFmtId="43" fontId="26" fillId="0" borderId="15" xfId="28" applyFont="1" applyBorder="1" applyAlignment="1">
      <alignment vertical="center"/>
    </xf>
    <xf numFmtId="0" fontId="18" fillId="0" borderId="13" xfId="0" applyFont="1" applyBorder="1"/>
    <xf numFmtId="43" fontId="26" fillId="0" borderId="16" xfId="28" applyFont="1" applyBorder="1" applyAlignment="1">
      <alignment vertical="center"/>
    </xf>
    <xf numFmtId="43" fontId="27" fillId="0" borderId="17" xfId="28" applyFont="1" applyBorder="1" applyAlignment="1">
      <alignment horizontal="left" vertical="center"/>
    </xf>
    <xf numFmtId="43" fontId="27" fillId="0" borderId="17" xfId="28" applyFont="1" applyBorder="1" applyAlignment="1">
      <alignment horizontal="center" vertical="center"/>
    </xf>
    <xf numFmtId="43" fontId="26" fillId="0" borderId="17" xfId="28" applyFont="1" applyBorder="1" applyAlignment="1">
      <alignment horizontal="center" vertical="center"/>
    </xf>
    <xf numFmtId="43" fontId="26" fillId="0" borderId="17" xfId="28" applyFont="1" applyBorder="1" applyAlignment="1">
      <alignment vertical="center"/>
    </xf>
    <xf numFmtId="43" fontId="26" fillId="0" borderId="18" xfId="28" applyFont="1" applyBorder="1" applyAlignment="1">
      <alignment vertical="center"/>
    </xf>
    <xf numFmtId="0" fontId="18" fillId="0" borderId="10" xfId="0" applyFont="1" applyBorder="1"/>
    <xf numFmtId="166" fontId="17" fillId="0" borderId="0" xfId="28" applyNumberFormat="1" applyFont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19</xdr:col>
      <xdr:colOff>133350</xdr:colOff>
      <xdr:row>187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28765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19</xdr:col>
      <xdr:colOff>133350</xdr:colOff>
      <xdr:row>224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35814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</xdr:row>
      <xdr:rowOff>9525</xdr:rowOff>
    </xdr:from>
    <xdr:to>
      <xdr:col>18</xdr:col>
      <xdr:colOff>57150</xdr:colOff>
      <xdr:row>35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200025"/>
          <a:ext cx="9810750" cy="6515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36</xdr:row>
      <xdr:rowOff>28575</xdr:rowOff>
    </xdr:from>
    <xdr:to>
      <xdr:col>18</xdr:col>
      <xdr:colOff>57150</xdr:colOff>
      <xdr:row>70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9200" y="6886575"/>
          <a:ext cx="9810750" cy="6515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</xdr:row>
      <xdr:rowOff>19050</xdr:rowOff>
    </xdr:from>
    <xdr:to>
      <xdr:col>46</xdr:col>
      <xdr:colOff>247650</xdr:colOff>
      <xdr:row>8</xdr:row>
      <xdr:rowOff>19050</xdr:rowOff>
    </xdr:to>
    <xdr:cxnSp macro="">
      <xdr:nvCxnSpPr>
        <xdr:cNvPr id="3" name="Straight Arrow Connector 2"/>
        <xdr:cNvCxnSpPr/>
      </xdr:nvCxnSpPr>
      <xdr:spPr>
        <a:xfrm>
          <a:off x="3095625" y="2000250"/>
          <a:ext cx="900112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123825</xdr:colOff>
      <xdr:row>8</xdr:row>
      <xdr:rowOff>238125</xdr:rowOff>
    </xdr:from>
    <xdr:to>
      <xdr:col>11</xdr:col>
      <xdr:colOff>123825</xdr:colOff>
      <xdr:row>28</xdr:row>
      <xdr:rowOff>228600</xdr:rowOff>
    </xdr:to>
    <xdr:cxnSp macro="">
      <xdr:nvCxnSpPr>
        <xdr:cNvPr id="4" name="Straight Arrow Connector 3"/>
        <xdr:cNvCxnSpPr/>
      </xdr:nvCxnSpPr>
      <xdr:spPr>
        <a:xfrm>
          <a:off x="2962275" y="2219325"/>
          <a:ext cx="0" cy="49434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171450</xdr:colOff>
      <xdr:row>12</xdr:row>
      <xdr:rowOff>47625</xdr:rowOff>
    </xdr:from>
    <xdr:to>
      <xdr:col>26</xdr:col>
      <xdr:colOff>171450</xdr:colOff>
      <xdr:row>21</xdr:row>
      <xdr:rowOff>180975</xdr:rowOff>
    </xdr:to>
    <xdr:cxnSp macro="">
      <xdr:nvCxnSpPr>
        <xdr:cNvPr id="7" name="Straight Arrow Connector 6"/>
        <xdr:cNvCxnSpPr/>
      </xdr:nvCxnSpPr>
      <xdr:spPr>
        <a:xfrm>
          <a:off x="6867525" y="3019425"/>
          <a:ext cx="0" cy="23622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9526</xdr:colOff>
      <xdr:row>21</xdr:row>
      <xdr:rowOff>9525</xdr:rowOff>
    </xdr:from>
    <xdr:to>
      <xdr:col>30</xdr:col>
      <xdr:colOff>219075</xdr:colOff>
      <xdr:row>21</xdr:row>
      <xdr:rowOff>9525</xdr:rowOff>
    </xdr:to>
    <xdr:cxnSp macro="">
      <xdr:nvCxnSpPr>
        <xdr:cNvPr id="9" name="Straight Arrow Connector 8"/>
        <xdr:cNvCxnSpPr/>
      </xdr:nvCxnSpPr>
      <xdr:spPr>
        <a:xfrm flipH="1">
          <a:off x="6705601" y="5210175"/>
          <a:ext cx="1238249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28577</xdr:colOff>
      <xdr:row>16</xdr:row>
      <xdr:rowOff>38100</xdr:rowOff>
    </xdr:from>
    <xdr:to>
      <xdr:col>32</xdr:col>
      <xdr:colOff>238125</xdr:colOff>
      <xdr:row>16</xdr:row>
      <xdr:rowOff>38100</xdr:rowOff>
    </xdr:to>
    <xdr:cxnSp macro="">
      <xdr:nvCxnSpPr>
        <xdr:cNvPr id="12" name="Straight Arrow Connector 11"/>
        <xdr:cNvCxnSpPr/>
      </xdr:nvCxnSpPr>
      <xdr:spPr>
        <a:xfrm flipH="1">
          <a:off x="8020052" y="4000500"/>
          <a:ext cx="466723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104775</xdr:colOff>
      <xdr:row>29</xdr:row>
      <xdr:rowOff>219075</xdr:rowOff>
    </xdr:from>
    <xdr:to>
      <xdr:col>20</xdr:col>
      <xdr:colOff>190500</xdr:colOff>
      <xdr:row>32</xdr:row>
      <xdr:rowOff>123825</xdr:rowOff>
    </xdr:to>
    <xdr:sp macro="" textlink="">
      <xdr:nvSpPr>
        <xdr:cNvPr id="14" name="Cube 13"/>
        <xdr:cNvSpPr/>
      </xdr:nvSpPr>
      <xdr:spPr>
        <a:xfrm>
          <a:off x="3457575" y="7400925"/>
          <a:ext cx="1885950" cy="647700"/>
        </a:xfrm>
        <a:prstGeom prst="cube">
          <a:avLst>
            <a:gd name="adj" fmla="val 4558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57150</xdr:colOff>
      <xdr:row>29</xdr:row>
      <xdr:rowOff>200025</xdr:rowOff>
    </xdr:from>
    <xdr:to>
      <xdr:col>21</xdr:col>
      <xdr:colOff>57151</xdr:colOff>
      <xdr:row>31</xdr:row>
      <xdr:rowOff>85725</xdr:rowOff>
    </xdr:to>
    <xdr:cxnSp macro="">
      <xdr:nvCxnSpPr>
        <xdr:cNvPr id="15" name="Straight Arrow Connector 14"/>
        <xdr:cNvCxnSpPr/>
      </xdr:nvCxnSpPr>
      <xdr:spPr>
        <a:xfrm>
          <a:off x="5467350" y="7381875"/>
          <a:ext cx="1" cy="3810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31"/>
  <sheetViews>
    <sheetView tabSelected="1" topLeftCell="B1" zoomScaleNormal="100" workbookViewId="0">
      <selection activeCell="F9" sqref="F9:F10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4" ht="33.75">
      <c r="A2" s="3"/>
      <c r="B2" s="104" t="s">
        <v>20</v>
      </c>
      <c r="C2" s="104"/>
      <c r="D2" s="104"/>
      <c r="E2" s="104"/>
      <c r="F2" s="104"/>
      <c r="G2" s="104"/>
      <c r="H2" s="104"/>
      <c r="I2" s="104"/>
    </row>
    <row r="3" spans="1:14" ht="24.75" customHeight="1">
      <c r="A3" s="3"/>
      <c r="B3" s="105" t="s">
        <v>50</v>
      </c>
      <c r="C3" s="105"/>
      <c r="D3" s="105"/>
      <c r="E3" s="105"/>
      <c r="F3" s="105"/>
      <c r="G3" s="105"/>
      <c r="H3" s="105"/>
      <c r="I3" s="105"/>
    </row>
    <row r="4" spans="1:14" ht="26.25">
      <c r="A4" s="9"/>
      <c r="B4" s="106" t="s">
        <v>51</v>
      </c>
      <c r="C4" s="106"/>
      <c r="D4" s="106"/>
      <c r="E4" s="106"/>
      <c r="F4" s="106"/>
      <c r="G4" s="106"/>
      <c r="H4" s="106"/>
      <c r="I4" s="106"/>
    </row>
    <row r="5" spans="1:14" ht="15.75">
      <c r="A5" s="15"/>
      <c r="B5" s="15"/>
      <c r="C5" s="15"/>
      <c r="D5" s="15"/>
      <c r="E5" s="15"/>
      <c r="F5" s="15"/>
      <c r="G5" s="15"/>
      <c r="H5" s="15"/>
      <c r="I5" s="15"/>
    </row>
    <row r="6" spans="1:14" ht="15.75">
      <c r="A6" s="109" t="s">
        <v>0</v>
      </c>
      <c r="B6" s="111" t="s">
        <v>1</v>
      </c>
      <c r="C6" s="112"/>
      <c r="D6" s="109" t="s">
        <v>2</v>
      </c>
      <c r="E6" s="109" t="s">
        <v>3</v>
      </c>
      <c r="F6" s="109" t="s">
        <v>4</v>
      </c>
      <c r="G6" s="4" t="s">
        <v>5</v>
      </c>
      <c r="H6" s="4" t="s">
        <v>6</v>
      </c>
      <c r="I6" s="4" t="s">
        <v>7</v>
      </c>
    </row>
    <row r="7" spans="1:14" ht="15.75">
      <c r="A7" s="110"/>
      <c r="B7" s="113"/>
      <c r="C7" s="114"/>
      <c r="D7" s="110"/>
      <c r="E7" s="110"/>
      <c r="F7" s="110"/>
      <c r="G7" s="5" t="s">
        <v>8</v>
      </c>
      <c r="H7" s="5" t="s">
        <v>8</v>
      </c>
      <c r="I7" s="5" t="s">
        <v>8</v>
      </c>
    </row>
    <row r="8" spans="1:14" ht="15.75">
      <c r="A8" s="4" t="s">
        <v>9</v>
      </c>
      <c r="B8" s="12" t="s">
        <v>21</v>
      </c>
      <c r="C8" s="11"/>
      <c r="D8" s="10"/>
      <c r="E8" s="6"/>
      <c r="F8" s="6"/>
      <c r="G8" s="6"/>
      <c r="H8" s="7"/>
      <c r="I8" s="8"/>
    </row>
    <row r="9" spans="1:14" s="67" customFormat="1" ht="35.25" customHeight="1">
      <c r="A9" s="63">
        <v>1</v>
      </c>
      <c r="B9" s="107" t="s">
        <v>62</v>
      </c>
      <c r="C9" s="108"/>
      <c r="D9" s="64">
        <v>4</v>
      </c>
      <c r="E9" s="63" t="s">
        <v>40</v>
      </c>
      <c r="F9" s="63" t="s">
        <v>10</v>
      </c>
      <c r="G9" s="65">
        <v>390000</v>
      </c>
      <c r="H9" s="65">
        <f>+G9*D9</f>
        <v>1560000</v>
      </c>
      <c r="I9" s="66"/>
      <c r="M9" s="67">
        <f>280000/6</f>
        <v>46666.666666666664</v>
      </c>
      <c r="N9" s="67">
        <f>12*220</f>
        <v>2640</v>
      </c>
    </row>
    <row r="10" spans="1:14" ht="15.75">
      <c r="A10" s="68">
        <f>+A9+1</f>
        <v>2</v>
      </c>
      <c r="B10" s="69" t="s">
        <v>41</v>
      </c>
      <c r="C10" s="70"/>
      <c r="D10" s="71">
        <v>2</v>
      </c>
      <c r="E10" s="68" t="s">
        <v>42</v>
      </c>
      <c r="F10" s="68" t="s">
        <v>10</v>
      </c>
      <c r="G10" s="72">
        <v>40000</v>
      </c>
      <c r="H10" s="72">
        <f>+G10*D10</f>
        <v>80000</v>
      </c>
      <c r="I10" s="73"/>
      <c r="N10" s="1">
        <f>+N9/2.5</f>
        <v>1056</v>
      </c>
    </row>
    <row r="11" spans="1:14" ht="15.75">
      <c r="A11" s="68">
        <f t="shared" ref="A11:A16" si="0">+A10+1</f>
        <v>3</v>
      </c>
      <c r="B11" s="69" t="s">
        <v>43</v>
      </c>
      <c r="C11" s="70"/>
      <c r="D11" s="71">
        <v>1</v>
      </c>
      <c r="E11" s="68" t="s">
        <v>42</v>
      </c>
      <c r="F11" s="68" t="s">
        <v>10</v>
      </c>
      <c r="G11" s="72">
        <v>15000</v>
      </c>
      <c r="H11" s="72">
        <f>+G11*D11</f>
        <v>15000</v>
      </c>
      <c r="I11" s="73"/>
      <c r="N11" s="1">
        <f>+N10-220-100</f>
        <v>736</v>
      </c>
    </row>
    <row r="12" spans="1:14" ht="15.75">
      <c r="A12" s="68">
        <f t="shared" si="0"/>
        <v>4</v>
      </c>
      <c r="B12" s="69" t="s">
        <v>58</v>
      </c>
      <c r="C12" s="70"/>
      <c r="D12" s="71">
        <v>1</v>
      </c>
      <c r="E12" s="68" t="s">
        <v>59</v>
      </c>
      <c r="F12" s="68" t="s">
        <v>10</v>
      </c>
      <c r="G12" s="72">
        <v>20000</v>
      </c>
      <c r="H12" s="72">
        <f t="shared" ref="H12" si="1">+G12*D12</f>
        <v>20000</v>
      </c>
      <c r="I12" s="73"/>
      <c r="K12" s="1">
        <f>24*3*2</f>
        <v>144</v>
      </c>
    </row>
    <row r="13" spans="1:14" ht="15.75">
      <c r="A13" s="68">
        <f t="shared" si="0"/>
        <v>5</v>
      </c>
      <c r="B13" s="69" t="s">
        <v>60</v>
      </c>
      <c r="C13" s="70"/>
      <c r="D13" s="71">
        <f>+D10</f>
        <v>2</v>
      </c>
      <c r="E13" s="68" t="s">
        <v>42</v>
      </c>
      <c r="F13" s="68" t="s">
        <v>10</v>
      </c>
      <c r="G13" s="72">
        <v>15000</v>
      </c>
      <c r="H13" s="72">
        <f>G13*D13</f>
        <v>30000</v>
      </c>
      <c r="I13" s="73"/>
      <c r="N13" s="101">
        <f>12/N10</f>
        <v>1.1363636363636364E-2</v>
      </c>
    </row>
    <row r="14" spans="1:14" ht="15.75">
      <c r="A14" s="68">
        <f t="shared" si="0"/>
        <v>6</v>
      </c>
      <c r="B14" s="69" t="s">
        <v>44</v>
      </c>
      <c r="C14" s="70"/>
      <c r="D14" s="71">
        <f>+D10</f>
        <v>2</v>
      </c>
      <c r="E14" s="68" t="s">
        <v>42</v>
      </c>
      <c r="F14" s="68" t="s">
        <v>10</v>
      </c>
      <c r="G14" s="72">
        <v>15000</v>
      </c>
      <c r="H14" s="72">
        <f t="shared" ref="H14:H16" si="2">+G14*D14</f>
        <v>30000</v>
      </c>
      <c r="I14" s="73"/>
      <c r="K14" s="1">
        <f>24*3*2</f>
        <v>144</v>
      </c>
      <c r="N14" s="1">
        <f>+N13*N13*N11</f>
        <v>9.5041322314049589E-2</v>
      </c>
    </row>
    <row r="15" spans="1:14" ht="15.75">
      <c r="A15" s="68">
        <f t="shared" si="0"/>
        <v>7</v>
      </c>
      <c r="B15" s="69" t="s">
        <v>45</v>
      </c>
      <c r="C15" s="70"/>
      <c r="D15" s="71">
        <v>4</v>
      </c>
      <c r="E15" s="68" t="s">
        <v>42</v>
      </c>
      <c r="F15" s="68" t="s">
        <v>10</v>
      </c>
      <c r="G15" s="72">
        <v>5000</v>
      </c>
      <c r="H15" s="72">
        <f t="shared" si="2"/>
        <v>20000</v>
      </c>
      <c r="I15" s="73"/>
      <c r="K15" s="1">
        <f>24*3*2</f>
        <v>144</v>
      </c>
    </row>
    <row r="16" spans="1:14" s="67" customFormat="1" ht="18" customHeight="1">
      <c r="A16" s="68">
        <f t="shared" si="0"/>
        <v>8</v>
      </c>
      <c r="B16" s="107" t="s">
        <v>46</v>
      </c>
      <c r="C16" s="108"/>
      <c r="D16" s="64">
        <v>2</v>
      </c>
      <c r="E16" s="63" t="s">
        <v>42</v>
      </c>
      <c r="F16" s="63" t="s">
        <v>10</v>
      </c>
      <c r="G16" s="65">
        <v>6000</v>
      </c>
      <c r="H16" s="65">
        <f t="shared" si="2"/>
        <v>12000</v>
      </c>
      <c r="I16" s="66"/>
      <c r="K16" s="67">
        <f>24*3*2</f>
        <v>144</v>
      </c>
      <c r="N16" s="67">
        <f>12*220/(220+100+1000)</f>
        <v>2</v>
      </c>
    </row>
    <row r="17" spans="1:11" ht="15.75">
      <c r="A17" s="74"/>
      <c r="B17" s="69"/>
      <c r="C17" s="70"/>
      <c r="D17" s="75"/>
      <c r="E17" s="68"/>
      <c r="F17" s="68"/>
      <c r="G17" s="76"/>
      <c r="H17" s="77"/>
      <c r="I17" s="78">
        <f>SUM(H9:H17)</f>
        <v>1767000</v>
      </c>
    </row>
    <row r="18" spans="1:11" ht="15.75">
      <c r="A18" s="79" t="s">
        <v>11</v>
      </c>
      <c r="B18" s="12" t="s">
        <v>12</v>
      </c>
      <c r="C18" s="11"/>
      <c r="D18" s="10"/>
      <c r="E18" s="80"/>
      <c r="F18" s="80"/>
      <c r="G18" s="81"/>
      <c r="H18" s="76"/>
      <c r="I18" s="82"/>
      <c r="K18" s="1">
        <f>21*3*2</f>
        <v>126</v>
      </c>
    </row>
    <row r="19" spans="1:11" ht="15.75">
      <c r="A19" s="83">
        <v>1</v>
      </c>
      <c r="B19" s="69" t="s">
        <v>47</v>
      </c>
      <c r="C19" s="70"/>
      <c r="D19" s="71">
        <v>4</v>
      </c>
      <c r="E19" s="68" t="s">
        <v>48</v>
      </c>
      <c r="F19" s="68" t="s">
        <v>19</v>
      </c>
      <c r="G19" s="84">
        <v>144075</v>
      </c>
      <c r="H19" s="84">
        <f>G19*D19</f>
        <v>576300</v>
      </c>
      <c r="I19" s="85"/>
    </row>
    <row r="20" spans="1:11" ht="15.75">
      <c r="A20" s="83">
        <f>A19+1</f>
        <v>2</v>
      </c>
      <c r="B20" s="69" t="s">
        <v>49</v>
      </c>
      <c r="C20" s="70"/>
      <c r="D20" s="71">
        <v>4</v>
      </c>
      <c r="E20" s="68" t="s">
        <v>48</v>
      </c>
      <c r="F20" s="68" t="s">
        <v>19</v>
      </c>
      <c r="G20" s="84">
        <v>216960</v>
      </c>
      <c r="H20" s="84">
        <f>G20*D20</f>
        <v>867840</v>
      </c>
      <c r="I20" s="85"/>
    </row>
    <row r="21" spans="1:11" ht="15.75">
      <c r="A21" s="83"/>
      <c r="B21" s="86"/>
      <c r="C21" s="87"/>
      <c r="D21" s="72"/>
      <c r="E21" s="68"/>
      <c r="F21" s="68"/>
      <c r="G21" s="84"/>
      <c r="H21" s="84"/>
      <c r="I21" s="88">
        <f>SUM(H19:H20)</f>
        <v>1444140</v>
      </c>
    </row>
    <row r="22" spans="1:11" ht="15.75">
      <c r="A22" s="89"/>
      <c r="B22" s="90" t="s">
        <v>22</v>
      </c>
      <c r="C22" s="90"/>
      <c r="D22" s="91"/>
      <c r="E22" s="90"/>
      <c r="F22" s="90"/>
      <c r="G22" s="92"/>
      <c r="H22" s="93" t="s">
        <v>13</v>
      </c>
      <c r="I22" s="7">
        <f>+I21+I17</f>
        <v>3211140</v>
      </c>
    </row>
    <row r="23" spans="1:11" ht="15.75">
      <c r="A23" s="94"/>
      <c r="B23" s="95" t="s">
        <v>61</v>
      </c>
      <c r="C23" s="96"/>
      <c r="D23" s="97"/>
      <c r="E23" s="98"/>
      <c r="F23" s="98"/>
      <c r="G23" s="99"/>
      <c r="H23" s="100" t="s">
        <v>14</v>
      </c>
      <c r="I23" s="88">
        <f>ROUND(I22,-3)</f>
        <v>3211000</v>
      </c>
    </row>
    <row r="24" spans="1:11" ht="15.75">
      <c r="A24" s="2"/>
      <c r="B24" s="2"/>
      <c r="C24" s="2"/>
      <c r="D24" s="14"/>
      <c r="E24" s="2"/>
      <c r="F24" s="2"/>
      <c r="G24" s="2"/>
      <c r="H24" s="2"/>
      <c r="I24" s="2"/>
    </row>
    <row r="25" spans="1:11" ht="15.75">
      <c r="A25" s="2"/>
      <c r="B25" s="2"/>
      <c r="C25" s="2"/>
      <c r="D25" s="17"/>
      <c r="E25" s="2"/>
      <c r="F25" s="2"/>
      <c r="G25" s="2"/>
      <c r="H25" s="102" t="s">
        <v>28</v>
      </c>
      <c r="I25" s="102"/>
    </row>
    <row r="26" spans="1:11" ht="15.75">
      <c r="A26" s="102" t="s">
        <v>15</v>
      </c>
      <c r="B26" s="102"/>
      <c r="C26" s="102"/>
      <c r="D26" s="102" t="s">
        <v>16</v>
      </c>
      <c r="E26" s="102"/>
      <c r="F26" s="102"/>
      <c r="G26" s="2"/>
      <c r="H26" s="102" t="s">
        <v>17</v>
      </c>
      <c r="I26" s="102"/>
    </row>
    <row r="27" spans="1:11" ht="15.75">
      <c r="A27" s="2"/>
      <c r="B27" s="2"/>
      <c r="C27" s="2"/>
      <c r="D27" s="17"/>
      <c r="E27" s="2"/>
      <c r="F27" s="2"/>
      <c r="G27" s="2"/>
      <c r="H27" s="2"/>
      <c r="I27" s="2"/>
    </row>
    <row r="28" spans="1:11" ht="15.75">
      <c r="A28" s="2"/>
      <c r="B28" s="2"/>
      <c r="C28" s="2"/>
      <c r="D28" s="14"/>
      <c r="E28" s="2"/>
      <c r="F28" s="2"/>
      <c r="G28" s="2"/>
      <c r="H28" s="2"/>
      <c r="I28" s="2"/>
    </row>
    <row r="29" spans="1:11" ht="15.75">
      <c r="A29" s="2"/>
      <c r="B29" s="2"/>
      <c r="C29" s="2"/>
      <c r="D29" s="14"/>
      <c r="E29" s="2"/>
      <c r="F29" s="2"/>
      <c r="G29" s="2"/>
      <c r="H29" s="2"/>
      <c r="I29" s="2"/>
    </row>
    <row r="30" spans="1:11" ht="15.75">
      <c r="A30" s="103" t="s">
        <v>24</v>
      </c>
      <c r="B30" s="103"/>
      <c r="C30" s="103"/>
      <c r="D30" s="103" t="s">
        <v>26</v>
      </c>
      <c r="E30" s="103"/>
      <c r="F30" s="103"/>
      <c r="G30" s="2"/>
      <c r="H30" s="103" t="s">
        <v>25</v>
      </c>
      <c r="I30" s="103"/>
    </row>
    <row r="31" spans="1:11" ht="15.75">
      <c r="A31" s="102" t="s">
        <v>23</v>
      </c>
      <c r="B31" s="102"/>
      <c r="C31" s="102"/>
      <c r="D31" s="102" t="s">
        <v>27</v>
      </c>
      <c r="E31" s="102"/>
      <c r="F31" s="102"/>
      <c r="G31" s="2"/>
      <c r="H31" s="102" t="s">
        <v>18</v>
      </c>
      <c r="I31" s="102"/>
    </row>
  </sheetData>
  <mergeCells count="20">
    <mergeCell ref="H25:I25"/>
    <mergeCell ref="A26:C26"/>
    <mergeCell ref="D26:F26"/>
    <mergeCell ref="H26:I26"/>
    <mergeCell ref="B2:I2"/>
    <mergeCell ref="B3:I3"/>
    <mergeCell ref="B4:I4"/>
    <mergeCell ref="B9:C9"/>
    <mergeCell ref="B16:C16"/>
    <mergeCell ref="A6:A7"/>
    <mergeCell ref="B6:C7"/>
    <mergeCell ref="D6:D7"/>
    <mergeCell ref="E6:E7"/>
    <mergeCell ref="F6:F7"/>
    <mergeCell ref="A31:C31"/>
    <mergeCell ref="D31:F31"/>
    <mergeCell ref="H31:I31"/>
    <mergeCell ref="A30:C30"/>
    <mergeCell ref="D30:F30"/>
    <mergeCell ref="H30:I30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3" workbookViewId="0">
      <selection activeCell="C38" sqref="C38"/>
    </sheetView>
  </sheetViews>
  <sheetFormatPr defaultRowHeight="15"/>
  <cols>
    <col min="1" max="16384" width="9.140625" style="16"/>
  </cols>
  <sheetData/>
  <pageMargins left="0.70866141732283472" right="0.70866141732283472" top="0.43307086614173229" bottom="0.95" header="0.31496062992125984" footer="0.31496062992125984"/>
  <pageSetup paperSize="9" scale="4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K8:AU39"/>
  <sheetViews>
    <sheetView topLeftCell="A24" workbookViewId="0">
      <selection activeCell="X40" sqref="X40"/>
    </sheetView>
  </sheetViews>
  <sheetFormatPr defaultColWidth="3.85546875" defaultRowHeight="19.5" customHeight="1"/>
  <cols>
    <col min="11" max="11" width="4" bestFit="1" customWidth="1"/>
    <col min="31" max="31" width="4" bestFit="1" customWidth="1"/>
  </cols>
  <sheetData>
    <row r="8" spans="13:47" ht="19.5" customHeight="1">
      <c r="AE8">
        <v>780</v>
      </c>
    </row>
    <row r="9" spans="13:47" ht="19.5" customHeight="1" thickBot="1"/>
    <row r="10" spans="13:47" ht="19.5" customHeight="1">
      <c r="M10" s="18"/>
      <c r="N10" s="42"/>
      <c r="O10" s="19"/>
      <c r="P10" s="19"/>
      <c r="Q10" s="19"/>
      <c r="R10" s="32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20"/>
    </row>
    <row r="11" spans="13:47" ht="19.5" customHeight="1">
      <c r="M11" s="21"/>
      <c r="N11" s="43"/>
      <c r="O11" s="22"/>
      <c r="P11" s="22"/>
      <c r="Q11" s="22"/>
      <c r="R11" s="30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3"/>
    </row>
    <row r="12" spans="13:47" ht="19.5" customHeight="1" thickBot="1">
      <c r="M12" s="21"/>
      <c r="N12" s="43"/>
      <c r="O12" s="22"/>
      <c r="P12" s="22"/>
      <c r="Q12" s="22"/>
      <c r="R12" s="30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3"/>
    </row>
    <row r="13" spans="13:47" ht="19.5" customHeight="1">
      <c r="M13" s="21"/>
      <c r="N13" s="43"/>
      <c r="O13" s="22"/>
      <c r="P13" s="22"/>
      <c r="Q13" s="22"/>
      <c r="R13" s="30"/>
      <c r="S13" s="22"/>
      <c r="T13" s="18"/>
      <c r="U13" s="19"/>
      <c r="V13" s="19"/>
      <c r="W13" s="19"/>
      <c r="X13" s="20"/>
      <c r="Y13" s="22"/>
      <c r="Z13" s="22"/>
      <c r="AA13" s="18"/>
      <c r="AB13" s="19"/>
      <c r="AC13" s="19"/>
      <c r="AD13" s="19"/>
      <c r="AE13" s="20"/>
      <c r="AF13" s="22"/>
      <c r="AG13" s="22"/>
      <c r="AH13" s="18"/>
      <c r="AI13" s="19"/>
      <c r="AJ13" s="19"/>
      <c r="AK13" s="19"/>
      <c r="AL13" s="20"/>
      <c r="AM13" s="22"/>
      <c r="AN13" s="22"/>
      <c r="AO13" s="18"/>
      <c r="AP13" s="19"/>
      <c r="AQ13" s="19"/>
      <c r="AR13" s="19"/>
      <c r="AS13" s="20"/>
      <c r="AT13" s="22"/>
      <c r="AU13" s="23"/>
    </row>
    <row r="14" spans="13:47" ht="19.5" customHeight="1">
      <c r="M14" s="21"/>
      <c r="N14" s="43"/>
      <c r="O14" s="22"/>
      <c r="P14" s="22"/>
      <c r="Q14" s="22"/>
      <c r="R14" s="30"/>
      <c r="S14" s="22"/>
      <c r="T14" s="21"/>
      <c r="U14" s="22"/>
      <c r="V14" s="22"/>
      <c r="W14" s="22"/>
      <c r="X14" s="23"/>
      <c r="Y14" s="22"/>
      <c r="Z14" s="22"/>
      <c r="AA14" s="21"/>
      <c r="AB14" s="22"/>
      <c r="AC14" s="22"/>
      <c r="AD14" s="22"/>
      <c r="AE14" s="23"/>
      <c r="AF14" s="22"/>
      <c r="AG14" s="22"/>
      <c r="AH14" s="21"/>
      <c r="AI14" s="22"/>
      <c r="AJ14" s="22"/>
      <c r="AK14" s="22"/>
      <c r="AL14" s="23"/>
      <c r="AM14" s="22"/>
      <c r="AN14" s="22"/>
      <c r="AO14" s="21"/>
      <c r="AP14" s="22"/>
      <c r="AQ14" s="22"/>
      <c r="AR14" s="22"/>
      <c r="AS14" s="23"/>
      <c r="AT14" s="22"/>
      <c r="AU14" s="23"/>
    </row>
    <row r="15" spans="13:47" ht="19.5" customHeight="1">
      <c r="M15" s="33"/>
      <c r="N15" s="44"/>
      <c r="O15" s="28"/>
      <c r="P15" s="28"/>
      <c r="Q15" s="28"/>
      <c r="R15" s="31"/>
      <c r="S15" s="22"/>
      <c r="T15" s="21"/>
      <c r="U15" s="22"/>
      <c r="V15" s="22"/>
      <c r="W15" s="22"/>
      <c r="X15" s="23"/>
      <c r="Y15" s="22"/>
      <c r="Z15" s="22"/>
      <c r="AA15" s="21"/>
      <c r="AB15" s="22"/>
      <c r="AC15" s="22"/>
      <c r="AD15" s="22"/>
      <c r="AE15" s="23"/>
      <c r="AF15" s="22"/>
      <c r="AG15" s="22"/>
      <c r="AH15" s="21"/>
      <c r="AI15" s="60" t="s">
        <v>39</v>
      </c>
      <c r="AJ15" s="22"/>
      <c r="AK15" s="22"/>
      <c r="AL15" s="23"/>
      <c r="AM15" s="22"/>
      <c r="AN15" s="22"/>
      <c r="AO15" s="21"/>
      <c r="AP15" s="22"/>
      <c r="AQ15" s="22"/>
      <c r="AR15" s="22"/>
      <c r="AS15" s="23"/>
      <c r="AT15" s="22"/>
      <c r="AU15" s="23"/>
    </row>
    <row r="16" spans="13:47" ht="19.5" customHeight="1">
      <c r="M16" s="21"/>
      <c r="N16" s="43"/>
      <c r="O16" s="22"/>
      <c r="P16" s="22"/>
      <c r="Q16" s="22"/>
      <c r="R16" s="30"/>
      <c r="S16" s="22"/>
      <c r="T16" s="21"/>
      <c r="U16" s="22"/>
      <c r="V16" s="22"/>
      <c r="W16" s="22"/>
      <c r="X16" s="23"/>
      <c r="Y16" s="22"/>
      <c r="Z16" s="22"/>
      <c r="AA16" s="21"/>
      <c r="AB16" s="22"/>
      <c r="AC16" s="22"/>
      <c r="AD16" s="22"/>
      <c r="AE16" s="23"/>
      <c r="AF16" s="22"/>
      <c r="AG16" s="22"/>
      <c r="AH16" s="21"/>
      <c r="AI16" s="22"/>
      <c r="AJ16" s="22"/>
      <c r="AK16" s="22"/>
      <c r="AL16" s="23"/>
      <c r="AM16" s="22"/>
      <c r="AN16" s="22"/>
      <c r="AO16" s="21"/>
      <c r="AP16" s="22"/>
      <c r="AQ16" s="22"/>
      <c r="AR16" s="22"/>
      <c r="AS16" s="23"/>
      <c r="AT16" s="22"/>
      <c r="AU16" s="23"/>
    </row>
    <row r="17" spans="11:47" ht="19.5" customHeight="1">
      <c r="M17" s="21"/>
      <c r="N17" s="43"/>
      <c r="O17" s="22"/>
      <c r="P17" s="22"/>
      <c r="Q17" s="22"/>
      <c r="R17" s="30"/>
      <c r="S17" s="22"/>
      <c r="T17" s="21"/>
      <c r="U17" s="22"/>
      <c r="V17" s="22"/>
      <c r="W17" s="22"/>
      <c r="X17" s="23"/>
      <c r="Y17" s="22"/>
      <c r="Z17" s="22"/>
      <c r="AA17" s="21">
        <v>170</v>
      </c>
      <c r="AB17" s="22"/>
      <c r="AC17" s="22"/>
      <c r="AD17" s="22"/>
      <c r="AE17" s="23"/>
      <c r="AF17" s="22">
        <v>50</v>
      </c>
      <c r="AG17" s="22"/>
      <c r="AH17" s="21"/>
      <c r="AI17" s="22"/>
      <c r="AJ17" s="22"/>
      <c r="AK17" s="22"/>
      <c r="AL17" s="23"/>
      <c r="AM17" s="22"/>
      <c r="AN17" s="22"/>
      <c r="AO17" s="21"/>
      <c r="AP17" s="22"/>
      <c r="AQ17" s="22"/>
      <c r="AR17" s="22"/>
      <c r="AS17" s="23"/>
      <c r="AT17" s="22"/>
      <c r="AU17" s="23"/>
    </row>
    <row r="18" spans="11:47" ht="19.5" customHeight="1">
      <c r="M18" s="34"/>
      <c r="N18" s="45"/>
      <c r="O18" s="27"/>
      <c r="P18" s="27"/>
      <c r="Q18" s="27"/>
      <c r="R18" s="29"/>
      <c r="S18" s="22"/>
      <c r="T18" s="21"/>
      <c r="U18" s="22"/>
      <c r="V18" s="22"/>
      <c r="W18" s="22"/>
      <c r="X18" s="23"/>
      <c r="Y18" s="22"/>
      <c r="Z18" s="22"/>
      <c r="AA18" s="21"/>
      <c r="AB18" s="22"/>
      <c r="AC18" s="22"/>
      <c r="AD18" s="22"/>
      <c r="AE18" s="23"/>
      <c r="AF18" s="22"/>
      <c r="AG18" s="22"/>
      <c r="AH18" s="21"/>
      <c r="AI18" s="22"/>
      <c r="AJ18" s="22"/>
      <c r="AK18" s="22"/>
      <c r="AL18" s="23"/>
      <c r="AM18" s="22"/>
      <c r="AN18" s="22"/>
      <c r="AO18" s="21"/>
      <c r="AP18" s="22"/>
      <c r="AQ18" s="22"/>
      <c r="AR18" s="22"/>
      <c r="AS18" s="23"/>
      <c r="AT18" s="22"/>
      <c r="AU18" s="23"/>
    </row>
    <row r="19" spans="11:47" ht="19.5" customHeight="1">
      <c r="K19">
        <v>300</v>
      </c>
      <c r="M19" s="33"/>
      <c r="N19" s="44"/>
      <c r="O19" s="28"/>
      <c r="P19" s="28"/>
      <c r="Q19" s="28"/>
      <c r="R19" s="31"/>
      <c r="S19" s="22"/>
      <c r="T19" s="21"/>
      <c r="U19" s="22"/>
      <c r="V19" s="22"/>
      <c r="W19" s="22"/>
      <c r="X19" s="23"/>
      <c r="Y19" s="22"/>
      <c r="Z19" s="22"/>
      <c r="AA19" s="21"/>
      <c r="AB19" s="22"/>
      <c r="AC19" s="22"/>
      <c r="AD19" s="22"/>
      <c r="AE19" s="23"/>
      <c r="AF19" s="22"/>
      <c r="AG19" s="22"/>
      <c r="AH19" s="21"/>
      <c r="AI19" s="22"/>
      <c r="AJ19" s="22"/>
      <c r="AK19" s="22"/>
      <c r="AL19" s="23"/>
      <c r="AM19" s="22"/>
      <c r="AN19" s="22"/>
      <c r="AO19" s="21"/>
      <c r="AP19" s="22"/>
      <c r="AQ19" s="22"/>
      <c r="AR19" s="22"/>
      <c r="AS19" s="23"/>
      <c r="AT19" s="22"/>
      <c r="AU19" s="23"/>
    </row>
    <row r="20" spans="11:47" ht="19.5" customHeight="1">
      <c r="M20" s="21"/>
      <c r="N20" s="43"/>
      <c r="O20" s="22"/>
      <c r="P20" s="22"/>
      <c r="Q20" s="22"/>
      <c r="R20" s="30"/>
      <c r="S20" s="22"/>
      <c r="T20" s="21"/>
      <c r="U20" s="22"/>
      <c r="V20" s="22"/>
      <c r="W20" s="22"/>
      <c r="X20" s="23"/>
      <c r="Y20" s="22"/>
      <c r="Z20" s="22"/>
      <c r="AA20" s="21"/>
      <c r="AB20" s="22"/>
      <c r="AC20" s="22"/>
      <c r="AD20" s="22"/>
      <c r="AE20" s="23"/>
      <c r="AF20" s="22"/>
      <c r="AG20" s="22"/>
      <c r="AH20" s="21"/>
      <c r="AI20" s="22"/>
      <c r="AJ20" s="22"/>
      <c r="AK20" s="22"/>
      <c r="AL20" s="23"/>
      <c r="AM20" s="22"/>
      <c r="AN20" s="22"/>
      <c r="AO20" s="21"/>
      <c r="AP20" s="22"/>
      <c r="AQ20" s="22"/>
      <c r="AR20" s="22"/>
      <c r="AS20" s="23"/>
      <c r="AT20" s="22"/>
      <c r="AU20" s="23"/>
    </row>
    <row r="21" spans="11:47" ht="19.5" customHeight="1">
      <c r="M21" s="21"/>
      <c r="N21" s="43"/>
      <c r="O21" s="22"/>
      <c r="P21" s="22"/>
      <c r="Q21" s="22"/>
      <c r="R21" s="30"/>
      <c r="S21" s="22"/>
      <c r="T21" s="21"/>
      <c r="U21" s="22"/>
      <c r="V21" s="22"/>
      <c r="W21" s="22"/>
      <c r="X21" s="23"/>
      <c r="Y21" s="22"/>
      <c r="Z21" s="22"/>
      <c r="AA21" s="21"/>
      <c r="AB21" s="22"/>
      <c r="AC21" s="22"/>
      <c r="AD21" s="22"/>
      <c r="AE21" s="23"/>
      <c r="AF21" s="22"/>
      <c r="AG21" s="22"/>
      <c r="AH21" s="21"/>
      <c r="AI21" s="22"/>
      <c r="AJ21" s="22"/>
      <c r="AK21" s="22"/>
      <c r="AL21" s="23"/>
      <c r="AM21" s="22"/>
      <c r="AN21" s="22"/>
      <c r="AO21" s="21"/>
      <c r="AP21" s="22"/>
      <c r="AQ21" s="22"/>
      <c r="AR21" s="22"/>
      <c r="AS21" s="23"/>
      <c r="AT21" s="22"/>
      <c r="AU21" s="23"/>
    </row>
    <row r="22" spans="11:47" ht="19.5" customHeight="1" thickBot="1">
      <c r="M22" s="34"/>
      <c r="N22" s="45"/>
      <c r="O22" s="27"/>
      <c r="P22" s="27"/>
      <c r="Q22" s="27"/>
      <c r="R22" s="29"/>
      <c r="S22" s="22"/>
      <c r="T22" s="24"/>
      <c r="U22" s="25"/>
      <c r="V22" s="25"/>
      <c r="W22" s="25"/>
      <c r="X22" s="26"/>
      <c r="Y22" s="22"/>
      <c r="Z22" s="22"/>
      <c r="AA22" s="24"/>
      <c r="AB22" s="25"/>
      <c r="AC22" s="25">
        <v>92</v>
      </c>
      <c r="AD22" s="25"/>
      <c r="AE22" s="26"/>
      <c r="AF22" s="22"/>
      <c r="AG22" s="22"/>
      <c r="AH22" s="24"/>
      <c r="AI22" s="25"/>
      <c r="AJ22" s="25"/>
      <c r="AK22" s="25"/>
      <c r="AL22" s="26"/>
      <c r="AM22" s="22"/>
      <c r="AN22" s="22"/>
      <c r="AO22" s="24"/>
      <c r="AP22" s="25"/>
      <c r="AQ22" s="25"/>
      <c r="AR22" s="25"/>
      <c r="AS22" s="26"/>
      <c r="AT22" s="22"/>
      <c r="AU22" s="23"/>
    </row>
    <row r="23" spans="11:47" ht="19.5" customHeight="1">
      <c r="M23" s="33"/>
      <c r="N23" s="44"/>
      <c r="O23" s="28"/>
      <c r="P23" s="28"/>
      <c r="Q23" s="28"/>
      <c r="R23" s="31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3"/>
    </row>
    <row r="24" spans="11:47" ht="19.5" customHeight="1">
      <c r="M24" s="21"/>
      <c r="N24" s="43"/>
      <c r="O24" s="22"/>
      <c r="P24" s="22"/>
      <c r="Q24" s="22"/>
      <c r="R24" s="30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3"/>
    </row>
    <row r="25" spans="11:47" ht="19.5" customHeight="1">
      <c r="M25" s="21"/>
      <c r="N25" s="43"/>
      <c r="O25" s="22"/>
      <c r="P25" s="22"/>
      <c r="Q25" s="22"/>
      <c r="R25" s="30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3"/>
    </row>
    <row r="26" spans="11:47" ht="19.5" customHeight="1">
      <c r="M26" s="34"/>
      <c r="N26" s="45"/>
      <c r="O26" s="27"/>
      <c r="P26" s="27"/>
      <c r="Q26" s="27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3"/>
    </row>
    <row r="27" spans="11:47" ht="19.5" customHeight="1">
      <c r="M27" s="52"/>
      <c r="N27" s="53"/>
      <c r="O27" s="46"/>
      <c r="P27" s="47"/>
      <c r="Q27" s="47"/>
      <c r="R27" s="48"/>
      <c r="S27" s="36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8"/>
    </row>
    <row r="28" spans="11:47" ht="19.5" customHeight="1">
      <c r="M28" s="54"/>
      <c r="N28" s="55"/>
      <c r="O28" s="49"/>
      <c r="P28" s="50"/>
      <c r="Q28" s="50"/>
      <c r="R28" s="51"/>
      <c r="S28" s="39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1"/>
    </row>
    <row r="29" spans="11:47" ht="19.5" customHeight="1" thickBot="1">
      <c r="M29" s="24"/>
      <c r="N29" s="25"/>
      <c r="O29" s="25"/>
      <c r="P29" s="25"/>
      <c r="Q29" s="25"/>
      <c r="R29" s="3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6"/>
    </row>
    <row r="31" spans="11:47" ht="19.5" customHeight="1">
      <c r="V31">
        <v>18</v>
      </c>
      <c r="Y31" s="56" t="s">
        <v>29</v>
      </c>
      <c r="AB31" s="57" t="s">
        <v>30</v>
      </c>
      <c r="AH31" s="56" t="s">
        <v>33</v>
      </c>
      <c r="AM31" s="57" t="s">
        <v>34</v>
      </c>
    </row>
    <row r="32" spans="11:47" ht="19.5" customHeight="1">
      <c r="AB32" s="57" t="s">
        <v>31</v>
      </c>
      <c r="AC32" s="28">
        <f>7.8*3</f>
        <v>23.4</v>
      </c>
      <c r="AD32" s="62" t="s">
        <v>32</v>
      </c>
      <c r="AM32" s="57" t="s">
        <v>31</v>
      </c>
      <c r="AN32" s="28">
        <f>4*((2*0.18*0.92)+(2*0.18*1.7))</f>
        <v>3.7728000000000002</v>
      </c>
      <c r="AO32" s="62" t="s">
        <v>32</v>
      </c>
    </row>
    <row r="34" spans="13:41" ht="19.5" customHeight="1">
      <c r="AH34" s="56" t="s">
        <v>35</v>
      </c>
      <c r="AM34" s="57" t="s">
        <v>38</v>
      </c>
    </row>
    <row r="35" spans="13:41" ht="19.5" customHeight="1">
      <c r="Y35" s="58" t="s">
        <v>37</v>
      </c>
      <c r="Z35" s="58"/>
      <c r="AA35" s="58"/>
      <c r="AB35" s="59" t="s">
        <v>31</v>
      </c>
      <c r="AC35" s="61">
        <f>+AC32+AN32+AN35</f>
        <v>37.972799999999999</v>
      </c>
      <c r="AD35" s="62" t="s">
        <v>32</v>
      </c>
      <c r="AH35" s="56" t="s">
        <v>36</v>
      </c>
      <c r="AM35" s="57" t="s">
        <v>31</v>
      </c>
      <c r="AN35" s="28">
        <f>+(2*0.5*3)+(2*0.5*7.8)</f>
        <v>10.8</v>
      </c>
      <c r="AO35" s="62" t="s">
        <v>32</v>
      </c>
    </row>
    <row r="37" spans="13:41" ht="19.5" customHeight="1">
      <c r="M37" s="56" t="s">
        <v>53</v>
      </c>
    </row>
    <row r="38" spans="13:41" ht="19.5" customHeight="1">
      <c r="M38" s="56" t="s">
        <v>54</v>
      </c>
      <c r="Q38" s="57" t="s">
        <v>31</v>
      </c>
      <c r="R38" s="56" t="s">
        <v>55</v>
      </c>
    </row>
    <row r="39" spans="13:41" ht="19.5" customHeight="1">
      <c r="Q39" s="57" t="s">
        <v>31</v>
      </c>
      <c r="R39">
        <f>(AC35*3)/6</f>
        <v>18.9864</v>
      </c>
      <c r="S39" s="56" t="s">
        <v>52</v>
      </c>
      <c r="T39" s="56" t="s">
        <v>56</v>
      </c>
      <c r="X39" s="56" t="s">
        <v>57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F13:G14"/>
  <sheetViews>
    <sheetView workbookViewId="0">
      <selection activeCell="G14" sqref="G14"/>
    </sheetView>
  </sheetViews>
  <sheetFormatPr defaultRowHeight="15"/>
  <sheetData>
    <row r="13" spans="6:7">
      <c r="F13">
        <v>2.5</v>
      </c>
      <c r="G13">
        <v>0.28999999999999998</v>
      </c>
    </row>
    <row r="14" spans="6:7">
      <c r="F14">
        <v>3.5</v>
      </c>
      <c r="G14">
        <f>+G13*F14/F13</f>
        <v>0.40599999999999997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rab 2018</vt:lpstr>
      <vt:lpstr>AlDas </vt:lpstr>
      <vt:lpstr>breakdown</vt:lpstr>
      <vt:lpstr>Sheet1</vt:lpstr>
      <vt:lpstr>'AlDas 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2018-10-30T08:50:36Z</cp:lastPrinted>
  <dcterms:created xsi:type="dcterms:W3CDTF">2012-03-21T04:38:16Z</dcterms:created>
  <dcterms:modified xsi:type="dcterms:W3CDTF">2018-11-22T07:50:27Z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