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5" yWindow="15" windowWidth="20550" windowHeight="3690" activeTab="1"/>
  </bookViews>
  <sheets>
    <sheet name="AlDas" sheetId="13" r:id="rId1"/>
    <sheet name="rab 2018" sheetId="8" r:id="rId2"/>
  </sheets>
  <definedNames>
    <definedName name="_xlnm.Print_Area" localSheetId="0">AlDas!$C$2:$S$91</definedName>
    <definedName name="_xlnm.Print_Area" localSheetId="1">'rab 2018'!$A$2:$I$31</definedName>
  </definedNames>
  <calcPr calcId="125725"/>
</workbook>
</file>

<file path=xl/calcChain.xml><?xml version="1.0" encoding="utf-8"?>
<calcChain xmlns="http://schemas.openxmlformats.org/spreadsheetml/2006/main">
  <c r="A11" i="8"/>
  <c r="A12"/>
  <c r="A13" s="1"/>
  <c r="A14" s="1"/>
  <c r="H18"/>
  <c r="A10"/>
  <c r="H13"/>
  <c r="P32"/>
  <c r="Q32" s="1"/>
  <c r="R32" l="1"/>
  <c r="S32" s="1"/>
  <c r="T32" s="1"/>
  <c r="U32" s="1"/>
  <c r="V32" l="1"/>
  <c r="W32" l="1"/>
  <c r="X32" l="1"/>
  <c r="H11" l="1"/>
  <c r="H12"/>
  <c r="H10"/>
  <c r="I19" l="1"/>
  <c r="K17"/>
  <c r="K14"/>
  <c r="H14"/>
  <c r="I16" l="1"/>
  <c r="I20" s="1"/>
  <c r="I21" s="1"/>
  <c r="I22" s="1"/>
  <c r="N32" s="1"/>
  <c r="T33" l="1"/>
  <c r="R33"/>
  <c r="P33"/>
  <c r="P34" s="1"/>
  <c r="P35" s="1"/>
  <c r="Q33"/>
  <c r="S33"/>
  <c r="U33"/>
  <c r="V33"/>
  <c r="W33"/>
  <c r="X33"/>
  <c r="S34" l="1"/>
  <c r="S35" s="1"/>
  <c r="W34"/>
  <c r="W35" s="1"/>
  <c r="W36" s="1"/>
  <c r="Q34"/>
  <c r="Q35" s="1"/>
  <c r="Q37" s="1"/>
  <c r="X34"/>
  <c r="X35" s="1"/>
  <c r="T34"/>
  <c r="T35" s="1"/>
  <c r="U34"/>
  <c r="U35" s="1"/>
  <c r="R34"/>
  <c r="R35" s="1"/>
  <c r="V34"/>
  <c r="V35" s="1"/>
  <c r="P36" l="1"/>
  <c r="P38" s="1"/>
  <c r="Q36"/>
  <c r="Q38" s="1"/>
  <c r="W37"/>
  <c r="W38" s="1"/>
  <c r="V36"/>
  <c r="V37"/>
  <c r="T37"/>
  <c r="T36"/>
  <c r="U36"/>
  <c r="U37"/>
  <c r="R37"/>
  <c r="R36"/>
  <c r="S36"/>
  <c r="S37"/>
  <c r="X37"/>
  <c r="X36"/>
  <c r="T38" l="1"/>
  <c r="R38"/>
  <c r="S38"/>
  <c r="U38"/>
  <c r="V38"/>
  <c r="X38"/>
  <c r="N40" l="1"/>
  <c r="B22" s="1"/>
</calcChain>
</file>

<file path=xl/sharedStrings.xml><?xml version="1.0" encoding="utf-8"?>
<sst xmlns="http://schemas.openxmlformats.org/spreadsheetml/2006/main" count="56" uniqueCount="45">
  <si>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</si>
  <si>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</si>
  <si>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</si>
  <si>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</si>
  <si>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</si>
  <si>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</si>
  <si>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</si>
  <si>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</si>
  <si>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</si>
  <si>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</si>
  <si>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</si>
  <si>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</si>
  <si>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</si>
  <si>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</si>
  <si>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</si>
  <si>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</si>
  <si>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</si>
  <si>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</si>
  <si>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</si>
  <si>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Kabid. Operasional Pompa</t>
  </si>
  <si>
    <t>RENCANA ANGGARAN BIAYA PEKERJAAN</t>
  </si>
  <si>
    <t>unit</t>
  </si>
  <si>
    <t>MATERIAL</t>
  </si>
  <si>
    <t xml:space="preserve">Terbilang : </t>
  </si>
  <si>
    <t>Kadiv. Perencanaan Air Minum</t>
  </si>
  <si>
    <t>Julfan Fadhli</t>
  </si>
  <si>
    <t>Asesoris pemasangan (fisher, kabel ties, paku klem kabel, isolasi scotch)</t>
  </si>
  <si>
    <t>Panel Meter with Control Unit RIA15-AAB1 - Endress Hauser</t>
  </si>
  <si>
    <t>stok gudang</t>
  </si>
  <si>
    <t>-</t>
  </si>
  <si>
    <t>Power Supply : Input 220 Vac, Output 24VDC 10A</t>
  </si>
  <si>
    <t>High Decible Sirine Alarm 12V</t>
  </si>
  <si>
    <t>Rupiah</t>
  </si>
  <si>
    <t>Nurleli</t>
  </si>
  <si>
    <t>Kabel NYYHY Eterna, 2 x 1.5 mm</t>
  </si>
  <si>
    <t>roll</t>
  </si>
  <si>
    <t>Pemasangan panel di lokasi, perakitan display dan power supply pada box panel, setting dan kalibrasi</t>
  </si>
  <si>
    <t>Set</t>
  </si>
  <si>
    <t>Unit</t>
  </si>
  <si>
    <t>Bateray VRLA 12V 12AH Panasonic</t>
  </si>
  <si>
    <t>Abdul Hakim Hasibuan</t>
  </si>
  <si>
    <t>Plh. Kadiv. Transmisi Distribusi</t>
  </si>
  <si>
    <t>PERBAIKAN ALARM DAN DISPLAY SENSOR WATERLEVEL RESERVOIR</t>
  </si>
  <si>
    <t>LOKASI: BOOSTER PUMP MENARA</t>
  </si>
  <si>
    <t>Medan,    Maret 2022</t>
  </si>
</sst>
</file>

<file path=xl/styles.xml><?xml version="1.0" encoding="utf-8"?>
<styleSheet xmlns="http://schemas.openxmlformats.org/spreadsheetml/2006/main">
  <numFmts count="4">
    <numFmt numFmtId="41" formatCode="_(* #,##0_);_(* \(#,##0\);_(* &quot;-&quot;_);_(@_)"/>
    <numFmt numFmtId="43" formatCode="_(* #,##0.00_);_(* \(#,##0.00\);_(* &quot;-&quot;??_);_(@_)"/>
    <numFmt numFmtId="164" formatCode="_-* #,##0.00_-;\-* #,##0.00_-;_-* &quot;-&quot;??_-;_-@_-"/>
    <numFmt numFmtId="165" formatCode="0.0"/>
  </numFmts>
  <fonts count="32">
    <font>
      <sz val="11"/>
      <color indexed="8"/>
      <name val="Calibri"/>
    </font>
    <font>
      <sz val="11"/>
      <color theme="1"/>
      <name val="Calibri"/>
      <family val="2"/>
      <charset val="1"/>
      <scheme val="minor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b/>
      <sz val="26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2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5">
    <xf numFmtId="0" fontId="0" fillId="0" borderId="0"/>
    <xf numFmtId="0" fontId="25" fillId="2" borderId="0" applyNumberFormat="0" applyBorder="0" applyAlignment="0" applyProtection="0"/>
    <xf numFmtId="0" fontId="25" fillId="3" borderId="0" applyNumberFormat="0" applyBorder="0" applyAlignment="0" applyProtection="0"/>
    <xf numFmtId="0" fontId="25" fillId="4" borderId="0" applyNumberFormat="0" applyBorder="0" applyAlignment="0" applyProtection="0"/>
    <xf numFmtId="0" fontId="25" fillId="5" borderId="0" applyNumberFormat="0" applyBorder="0" applyAlignment="0" applyProtection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5" borderId="0" applyNumberFormat="0" applyBorder="0" applyAlignment="0" applyProtection="0"/>
    <xf numFmtId="0" fontId="25" fillId="8" borderId="0" applyNumberFormat="0" applyBorder="0" applyAlignment="0" applyProtection="0"/>
    <xf numFmtId="0" fontId="25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5" fillId="3" borderId="0" applyNumberFormat="0" applyBorder="0" applyAlignment="0" applyProtection="0"/>
    <xf numFmtId="0" fontId="8" fillId="20" borderId="1" applyNumberFormat="0" applyAlignment="0" applyProtection="0"/>
    <xf numFmtId="0" fontId="17" fillId="21" borderId="2" applyNumberFormat="0" applyAlignment="0" applyProtection="0"/>
    <xf numFmtId="43" fontId="25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6" fillId="0" borderId="0" applyNumberFormat="0" applyFill="0" applyBorder="0" applyAlignment="0" applyProtection="0"/>
    <xf numFmtId="0" fontId="9" fillId="7" borderId="1" applyNumberFormat="0" applyAlignment="0" applyProtection="0"/>
    <xf numFmtId="0" fontId="3" fillId="0" borderId="6" applyNumberFormat="0" applyFill="0" applyAlignment="0" applyProtection="0"/>
    <xf numFmtId="0" fontId="14" fillId="22" borderId="0" applyNumberFormat="0" applyBorder="0" applyAlignment="0" applyProtection="0"/>
    <xf numFmtId="0" fontId="25" fillId="23" borderId="7" applyNumberFormat="0" applyFont="0" applyAlignment="0" applyProtection="0"/>
    <xf numFmtId="0" fontId="10" fillId="20" borderId="8" applyNumberFormat="0" applyAlignment="0" applyProtection="0"/>
    <xf numFmtId="0" fontId="2" fillId="0" borderId="0" applyNumberFormat="0" applyFill="0" applyBorder="0" applyAlignment="0" applyProtection="0"/>
    <xf numFmtId="0" fontId="13" fillId="0" borderId="9" applyNumberFormat="0" applyFill="0" applyAlignment="0" applyProtection="0"/>
    <xf numFmtId="0" fontId="7" fillId="0" borderId="0" applyNumberFormat="0" applyFill="0" applyBorder="0" applyAlignment="0" applyProtection="0"/>
    <xf numFmtId="0" fontId="25" fillId="0" borderId="0"/>
    <xf numFmtId="41" fontId="29" fillId="0" borderId="0" applyFont="0" applyFill="0" applyBorder="0" applyAlignment="0" applyProtection="0"/>
  </cellStyleXfs>
  <cellXfs count="83">
    <xf numFmtId="0" fontId="0" fillId="0" borderId="0" xfId="0"/>
    <xf numFmtId="43" fontId="18" fillId="0" borderId="0" xfId="28" applyFont="1"/>
    <xf numFmtId="0" fontId="21" fillId="0" borderId="0" xfId="0" applyFont="1" applyBorder="1"/>
    <xf numFmtId="43" fontId="19" fillId="0" borderId="0" xfId="0" applyNumberFormat="1" applyFont="1" applyBorder="1"/>
    <xf numFmtId="0" fontId="21" fillId="0" borderId="0" xfId="0" applyFont="1"/>
    <xf numFmtId="0" fontId="27" fillId="0" borderId="0" xfId="0" applyFont="1" applyAlignment="1"/>
    <xf numFmtId="0" fontId="19" fillId="0" borderId="13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21" fillId="0" borderId="13" xfId="0" applyFont="1" applyBorder="1"/>
    <xf numFmtId="43" fontId="19" fillId="0" borderId="13" xfId="0" applyNumberFormat="1" applyFont="1" applyBorder="1"/>
    <xf numFmtId="43" fontId="21" fillId="0" borderId="13" xfId="0" applyNumberFormat="1" applyFont="1" applyBorder="1"/>
    <xf numFmtId="0" fontId="21" fillId="0" borderId="11" xfId="0" applyFont="1" applyBorder="1" applyAlignment="1">
      <alignment horizontal="center"/>
    </xf>
    <xf numFmtId="43" fontId="21" fillId="0" borderId="11" xfId="28" applyNumberFormat="1" applyFont="1" applyBorder="1"/>
    <xf numFmtId="43" fontId="21" fillId="0" borderId="11" xfId="28" applyFont="1" applyBorder="1" applyAlignment="1">
      <alignment horizontal="center"/>
    </xf>
    <xf numFmtId="0" fontId="21" fillId="0" borderId="12" xfId="0" applyFont="1" applyBorder="1"/>
    <xf numFmtId="0" fontId="19" fillId="0" borderId="11" xfId="0" applyFont="1" applyBorder="1" applyAlignment="1">
      <alignment horizontal="center"/>
    </xf>
    <xf numFmtId="164" fontId="21" fillId="0" borderId="11" xfId="28" applyNumberFormat="1" applyFont="1" applyBorder="1" applyAlignment="1">
      <alignment horizontal="right"/>
    </xf>
    <xf numFmtId="0" fontId="21" fillId="0" borderId="11" xfId="0" applyFont="1" applyBorder="1" applyAlignment="1">
      <alignment horizontal="right"/>
    </xf>
    <xf numFmtId="164" fontId="21" fillId="0" borderId="11" xfId="28" applyNumberFormat="1" applyFont="1" applyBorder="1" applyAlignment="1">
      <alignment horizontal="center"/>
    </xf>
    <xf numFmtId="0" fontId="21" fillId="0" borderId="14" xfId="0" applyFont="1" applyBorder="1" applyAlignment="1">
      <alignment horizontal="right"/>
    </xf>
    <xf numFmtId="43" fontId="21" fillId="0" borderId="12" xfId="28" applyFont="1" applyBorder="1" applyAlignment="1">
      <alignment horizontal="left"/>
    </xf>
    <xf numFmtId="43" fontId="22" fillId="0" borderId="14" xfId="28" applyFont="1" applyBorder="1" applyAlignment="1">
      <alignment vertical="center"/>
    </xf>
    <xf numFmtId="43" fontId="22" fillId="0" borderId="12" xfId="28" applyFont="1" applyBorder="1" applyAlignment="1">
      <alignment vertical="center"/>
    </xf>
    <xf numFmtId="43" fontId="22" fillId="0" borderId="15" xfId="28" applyFont="1" applyBorder="1" applyAlignment="1">
      <alignment vertical="center"/>
    </xf>
    <xf numFmtId="43" fontId="22" fillId="0" borderId="16" xfId="28" applyFont="1" applyBorder="1" applyAlignment="1">
      <alignment vertical="center"/>
    </xf>
    <xf numFmtId="43" fontId="23" fillId="0" borderId="17" xfId="28" applyFont="1" applyBorder="1" applyAlignment="1">
      <alignment horizontal="center" vertical="center"/>
    </xf>
    <xf numFmtId="43" fontId="22" fillId="0" borderId="17" xfId="28" applyFont="1" applyBorder="1" applyAlignment="1">
      <alignment vertical="center"/>
    </xf>
    <xf numFmtId="43" fontId="22" fillId="0" borderId="18" xfId="28" applyFont="1" applyBorder="1" applyAlignment="1">
      <alignment vertical="center"/>
    </xf>
    <xf numFmtId="43" fontId="19" fillId="0" borderId="10" xfId="0" applyNumberFormat="1" applyFont="1" applyBorder="1"/>
    <xf numFmtId="43" fontId="19" fillId="0" borderId="11" xfId="0" applyNumberFormat="1" applyFont="1" applyBorder="1"/>
    <xf numFmtId="43" fontId="21" fillId="0" borderId="12" xfId="28" applyFont="1" applyBorder="1" applyAlignment="1">
      <alignment horizontal="right"/>
    </xf>
    <xf numFmtId="164" fontId="19" fillId="0" borderId="13" xfId="28" applyNumberFormat="1" applyFont="1" applyBorder="1" applyAlignment="1">
      <alignment horizontal="right"/>
    </xf>
    <xf numFmtId="0" fontId="21" fillId="0" borderId="10" xfId="0" applyFont="1" applyBorder="1" applyAlignment="1"/>
    <xf numFmtId="43" fontId="21" fillId="0" borderId="10" xfId="28" applyNumberFormat="1" applyFont="1" applyBorder="1"/>
    <xf numFmtId="43" fontId="19" fillId="0" borderId="10" xfId="28" applyNumberFormat="1" applyFont="1" applyBorder="1"/>
    <xf numFmtId="0" fontId="21" fillId="0" borderId="19" xfId="0" applyFont="1" applyBorder="1"/>
    <xf numFmtId="0" fontId="21" fillId="0" borderId="0" xfId="0" applyFont="1" applyBorder="1" applyAlignment="1">
      <alignment horizontal="center"/>
    </xf>
    <xf numFmtId="0" fontId="19" fillId="0" borderId="13" xfId="0" applyFont="1" applyBorder="1"/>
    <xf numFmtId="0" fontId="19" fillId="0" borderId="10" xfId="0" applyFont="1" applyBorder="1"/>
    <xf numFmtId="0" fontId="24" fillId="0" borderId="0" xfId="0" applyFont="1" applyAlignment="1"/>
    <xf numFmtId="43" fontId="19" fillId="0" borderId="11" xfId="28" applyNumberFormat="1" applyFont="1" applyBorder="1"/>
    <xf numFmtId="43" fontId="21" fillId="0" borderId="13" xfId="28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43" fontId="21" fillId="0" borderId="13" xfId="28" applyNumberFormat="1" applyFont="1" applyBorder="1"/>
    <xf numFmtId="0" fontId="21" fillId="0" borderId="11" xfId="0" applyFont="1" applyBorder="1" applyAlignment="1">
      <alignment horizontal="center" vertical="top"/>
    </xf>
    <xf numFmtId="165" fontId="21" fillId="0" borderId="11" xfId="28" applyNumberFormat="1" applyFont="1" applyBorder="1" applyAlignment="1">
      <alignment horizontal="center" vertical="top"/>
    </xf>
    <xf numFmtId="164" fontId="21" fillId="0" borderId="11" xfId="28" applyNumberFormat="1" applyFont="1" applyBorder="1" applyAlignment="1">
      <alignment horizontal="center" vertical="top"/>
    </xf>
    <xf numFmtId="43" fontId="21" fillId="0" borderId="11" xfId="0" applyNumberFormat="1" applyFont="1" applyBorder="1" applyAlignment="1">
      <alignment vertical="top"/>
    </xf>
    <xf numFmtId="43" fontId="18" fillId="0" borderId="0" xfId="28" applyFont="1" applyAlignment="1">
      <alignment vertical="top"/>
    </xf>
    <xf numFmtId="0" fontId="20" fillId="0" borderId="15" xfId="0" applyFont="1" applyBorder="1"/>
    <xf numFmtId="0" fontId="21" fillId="0" borderId="20" xfId="0" applyFont="1" applyBorder="1"/>
    <xf numFmtId="0" fontId="21" fillId="0" borderId="20" xfId="0" applyFont="1" applyBorder="1" applyAlignment="1"/>
    <xf numFmtId="0" fontId="20" fillId="0" borderId="14" xfId="0" applyFont="1" applyBorder="1"/>
    <xf numFmtId="0" fontId="21" fillId="0" borderId="16" xfId="0" applyFont="1" applyBorder="1" applyAlignment="1"/>
    <xf numFmtId="43" fontId="23" fillId="0" borderId="17" xfId="28" applyFont="1" applyBorder="1" applyAlignment="1">
      <alignment horizontal="left" vertical="center"/>
    </xf>
    <xf numFmtId="164" fontId="21" fillId="0" borderId="12" xfId="28" applyNumberFormat="1" applyFont="1" applyBorder="1" applyAlignment="1">
      <alignment horizontal="center"/>
    </xf>
    <xf numFmtId="43" fontId="22" fillId="0" borderId="12" xfId="28" applyFont="1" applyBorder="1" applyAlignment="1">
      <alignment horizontal="center" vertical="center"/>
    </xf>
    <xf numFmtId="43" fontId="22" fillId="0" borderId="17" xfId="28" applyFont="1" applyBorder="1" applyAlignment="1">
      <alignment horizontal="center" vertical="center"/>
    </xf>
    <xf numFmtId="43" fontId="18" fillId="0" borderId="0" xfId="28" applyFont="1" applyAlignment="1">
      <alignment horizontal="center"/>
    </xf>
    <xf numFmtId="0" fontId="21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5" fillId="0" borderId="0" xfId="43"/>
    <xf numFmtId="0" fontId="21" fillId="0" borderId="11" xfId="0" applyFont="1" applyBorder="1" applyAlignment="1">
      <alignment horizontal="right" vertical="top"/>
    </xf>
    <xf numFmtId="164" fontId="21" fillId="0" borderId="11" xfId="28" applyNumberFormat="1" applyFont="1" applyBorder="1" applyAlignment="1">
      <alignment horizontal="right" vertical="top"/>
    </xf>
    <xf numFmtId="0" fontId="21" fillId="0" borderId="11" xfId="0" quotePrefix="1" applyFont="1" applyBorder="1" applyAlignment="1">
      <alignment horizontal="center" vertical="top"/>
    </xf>
    <xf numFmtId="41" fontId="30" fillId="24" borderId="0" xfId="44" applyFont="1" applyFill="1"/>
    <xf numFmtId="0" fontId="1" fillId="24" borderId="0" xfId="43" applyFont="1" applyFill="1" applyAlignment="1"/>
    <xf numFmtId="0" fontId="30" fillId="24" borderId="0" xfId="43" applyFont="1" applyFill="1" applyAlignment="1"/>
    <xf numFmtId="41" fontId="1" fillId="24" borderId="0" xfId="43" applyNumberFormat="1" applyFont="1" applyFill="1" applyAlignment="1"/>
    <xf numFmtId="0" fontId="31" fillId="0" borderId="0" xfId="43" applyFont="1" applyAlignment="1">
      <alignment vertical="center"/>
    </xf>
    <xf numFmtId="0" fontId="21" fillId="0" borderId="19" xfId="0" applyFont="1" applyBorder="1" applyAlignment="1">
      <alignment horizontal="left" vertical="top" wrapText="1"/>
    </xf>
    <xf numFmtId="0" fontId="21" fillId="0" borderId="20" xfId="0" applyFont="1" applyBorder="1" applyAlignment="1">
      <alignment horizontal="left" vertical="top" wrapText="1"/>
    </xf>
    <xf numFmtId="0" fontId="28" fillId="0" borderId="0" xfId="0" applyFont="1" applyAlignment="1">
      <alignment horizontal="center"/>
    </xf>
    <xf numFmtId="0" fontId="26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19" fillId="0" borderId="13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0" fillId="0" borderId="0" xfId="0" applyFont="1" applyAlignment="1">
      <alignment horizontal="center"/>
    </xf>
  </cellXfs>
  <cellStyles count="4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[0] 2" xfId="44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21</xdr:col>
      <xdr:colOff>209550</xdr:colOff>
      <xdr:row>189</xdr:row>
      <xdr:rowOff>76200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8765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21</xdr:col>
      <xdr:colOff>209550</xdr:colOff>
      <xdr:row>227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6385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</xdr:colOff>
      <xdr:row>46</xdr:row>
      <xdr:rowOff>123825</xdr:rowOff>
    </xdr:from>
    <xdr:to>
      <xdr:col>19</xdr:col>
      <xdr:colOff>57150</xdr:colOff>
      <xdr:row>89</xdr:row>
      <xdr:rowOff>123825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" y="8886825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2</xdr:row>
      <xdr:rowOff>95250</xdr:rowOff>
    </xdr:from>
    <xdr:to>
      <xdr:col>19</xdr:col>
      <xdr:colOff>47625</xdr:colOff>
      <xdr:row>45</xdr:row>
      <xdr:rowOff>95250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9200" y="476250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5390</xdr:row>
      <xdr:rowOff>9525</xdr:rowOff>
    </xdr:from>
    <xdr:to>
      <xdr:col>1</xdr:col>
      <xdr:colOff>593435</xdr:colOff>
      <xdr:row>5390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5479</xdr:row>
      <xdr:rowOff>161925</xdr:rowOff>
    </xdr:from>
    <xdr:to>
      <xdr:col>1</xdr:col>
      <xdr:colOff>541238</xdr:colOff>
      <xdr:row>5480</xdr:row>
      <xdr:rowOff>32272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5534</xdr:row>
      <xdr:rowOff>0</xdr:rowOff>
    </xdr:from>
    <xdr:to>
      <xdr:col>1</xdr:col>
      <xdr:colOff>623534</xdr:colOff>
      <xdr:row>5534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5336</xdr:row>
      <xdr:rowOff>9525</xdr:rowOff>
    </xdr:from>
    <xdr:to>
      <xdr:col>1</xdr:col>
      <xdr:colOff>593435</xdr:colOff>
      <xdr:row>5336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5296</xdr:row>
      <xdr:rowOff>9525</xdr:rowOff>
    </xdr:from>
    <xdr:to>
      <xdr:col>1</xdr:col>
      <xdr:colOff>593435</xdr:colOff>
      <xdr:row>5296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5575</xdr:row>
      <xdr:rowOff>0</xdr:rowOff>
    </xdr:from>
    <xdr:to>
      <xdr:col>1</xdr:col>
      <xdr:colOff>474563</xdr:colOff>
      <xdr:row>5575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1083</xdr:row>
      <xdr:rowOff>180975</xdr:rowOff>
    </xdr:from>
    <xdr:to>
      <xdr:col>1</xdr:col>
      <xdr:colOff>4476750</xdr:colOff>
      <xdr:row>1086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1119</xdr:row>
      <xdr:rowOff>180975</xdr:rowOff>
    </xdr:from>
    <xdr:to>
      <xdr:col>1</xdr:col>
      <xdr:colOff>4476750</xdr:colOff>
      <xdr:row>1122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1191</xdr:row>
      <xdr:rowOff>180975</xdr:rowOff>
    </xdr:from>
    <xdr:to>
      <xdr:col>1</xdr:col>
      <xdr:colOff>4476750</xdr:colOff>
      <xdr:row>1194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1155</xdr:row>
      <xdr:rowOff>180975</xdr:rowOff>
    </xdr:from>
    <xdr:to>
      <xdr:col>1</xdr:col>
      <xdr:colOff>4476750</xdr:colOff>
      <xdr:row>1158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1230</xdr:row>
      <xdr:rowOff>72118</xdr:rowOff>
    </xdr:from>
    <xdr:to>
      <xdr:col>1</xdr:col>
      <xdr:colOff>3333751</xdr:colOff>
      <xdr:row>1231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2" sqref="C2:S91"/>
    </sheetView>
  </sheetViews>
  <sheetFormatPr defaultRowHeight="15"/>
  <cols>
    <col min="1" max="16384" width="9.140625" style="61"/>
  </cols>
  <sheetData/>
  <pageMargins left="0.70866141732283472" right="0.70866141732283472" top="0.62992125984251968" bottom="0.70866141732283472" header="0.31496062992125984" footer="0.31496062992125984"/>
  <pageSetup paperSize="9" scale="5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X41"/>
  <sheetViews>
    <sheetView tabSelected="1" zoomScale="70" zoomScaleNormal="70" workbookViewId="0">
      <selection activeCell="L19" sqref="L19"/>
    </sheetView>
  </sheetViews>
  <sheetFormatPr defaultRowHeight="12"/>
  <cols>
    <col min="1" max="1" width="4.5703125" style="1" customWidth="1"/>
    <col min="2" max="2" width="20" style="1" customWidth="1"/>
    <col min="3" max="3" width="25" style="1" customWidth="1"/>
    <col min="4" max="4" width="10" style="58" customWidth="1"/>
    <col min="5" max="5" width="8.5703125" style="1" customWidth="1"/>
    <col min="6" max="6" width="11" style="1" customWidth="1"/>
    <col min="7" max="7" width="16.42578125" style="1" customWidth="1"/>
    <col min="8" max="8" width="18.85546875" style="1" customWidth="1"/>
    <col min="9" max="9" width="16.5703125" style="1" customWidth="1"/>
    <col min="10" max="10" width="9.140625" style="1" customWidth="1"/>
    <col min="11" max="11" width="17.42578125" style="1" bestFit="1" customWidth="1"/>
    <col min="12" max="12" width="11.7109375" style="1" bestFit="1" customWidth="1"/>
    <col min="13" max="13" width="12.140625" style="1" bestFit="1" customWidth="1"/>
    <col min="14" max="14" width="27.7109375" style="1" customWidth="1"/>
    <col min="15" max="15" width="3.28515625" style="1" customWidth="1"/>
    <col min="16" max="16" width="15.7109375" style="1" bestFit="1" customWidth="1"/>
    <col min="17" max="16384" width="9.140625" style="1"/>
  </cols>
  <sheetData>
    <row r="2" spans="1:11" ht="33.75">
      <c r="A2" s="5"/>
      <c r="B2" s="72" t="s">
        <v>20</v>
      </c>
      <c r="C2" s="72"/>
      <c r="D2" s="72"/>
      <c r="E2" s="72"/>
      <c r="F2" s="72"/>
      <c r="G2" s="72"/>
      <c r="H2" s="72"/>
      <c r="I2" s="72"/>
    </row>
    <row r="3" spans="1:11" ht="24.75" customHeight="1">
      <c r="A3" s="5"/>
      <c r="B3" s="73" t="s">
        <v>42</v>
      </c>
      <c r="C3" s="73"/>
      <c r="D3" s="73"/>
      <c r="E3" s="73"/>
      <c r="F3" s="73"/>
      <c r="G3" s="73"/>
      <c r="H3" s="73"/>
      <c r="I3" s="73"/>
    </row>
    <row r="4" spans="1:11" ht="26.25">
      <c r="A4" s="39"/>
      <c r="B4" s="74" t="s">
        <v>43</v>
      </c>
      <c r="C4" s="74"/>
      <c r="D4" s="74"/>
      <c r="E4" s="74"/>
      <c r="F4" s="74"/>
      <c r="G4" s="74"/>
      <c r="H4" s="74"/>
      <c r="I4" s="74"/>
    </row>
    <row r="5" spans="1:11" ht="15.75">
      <c r="A5" s="60"/>
      <c r="B5" s="60"/>
      <c r="C5" s="60"/>
      <c r="D5" s="60"/>
      <c r="E5" s="60"/>
      <c r="F5" s="60"/>
      <c r="G5" s="60"/>
      <c r="H5" s="60"/>
      <c r="I5" s="60"/>
    </row>
    <row r="6" spans="1:11" ht="15.75">
      <c r="A6" s="75" t="s">
        <v>0</v>
      </c>
      <c r="B6" s="77" t="s">
        <v>1</v>
      </c>
      <c r="C6" s="78"/>
      <c r="D6" s="75" t="s">
        <v>2</v>
      </c>
      <c r="E6" s="75" t="s">
        <v>3</v>
      </c>
      <c r="F6" s="75" t="s">
        <v>4</v>
      </c>
      <c r="G6" s="6" t="s">
        <v>5</v>
      </c>
      <c r="H6" s="6" t="s">
        <v>6</v>
      </c>
      <c r="I6" s="6" t="s">
        <v>7</v>
      </c>
    </row>
    <row r="7" spans="1:11" ht="15.75">
      <c r="A7" s="76"/>
      <c r="B7" s="79"/>
      <c r="C7" s="80"/>
      <c r="D7" s="76"/>
      <c r="E7" s="76"/>
      <c r="F7" s="76"/>
      <c r="G7" s="7" t="s">
        <v>8</v>
      </c>
      <c r="H7" s="7" t="s">
        <v>8</v>
      </c>
      <c r="I7" s="7" t="s">
        <v>8</v>
      </c>
    </row>
    <row r="8" spans="1:11" ht="15.75">
      <c r="A8" s="6" t="s">
        <v>9</v>
      </c>
      <c r="B8" s="52" t="s">
        <v>22</v>
      </c>
      <c r="C8" s="49"/>
      <c r="D8" s="41"/>
      <c r="E8" s="8"/>
      <c r="F8" s="8"/>
      <c r="G8" s="8"/>
      <c r="H8" s="9"/>
      <c r="I8" s="10"/>
    </row>
    <row r="9" spans="1:11" s="48" customFormat="1" ht="32.25" customHeight="1">
      <c r="A9" s="44">
        <v>1</v>
      </c>
      <c r="B9" s="70" t="s">
        <v>27</v>
      </c>
      <c r="C9" s="71"/>
      <c r="D9" s="45">
        <v>2</v>
      </c>
      <c r="E9" s="44" t="s">
        <v>21</v>
      </c>
      <c r="F9" s="64" t="s">
        <v>29</v>
      </c>
      <c r="G9" s="46" t="s">
        <v>28</v>
      </c>
      <c r="H9" s="46" t="s">
        <v>28</v>
      </c>
      <c r="I9" s="47"/>
    </row>
    <row r="10" spans="1:11" s="48" customFormat="1" ht="32.25" customHeight="1">
      <c r="A10" s="44">
        <f>+A9+1</f>
        <v>2</v>
      </c>
      <c r="B10" s="70" t="s">
        <v>30</v>
      </c>
      <c r="C10" s="71"/>
      <c r="D10" s="45">
        <v>1</v>
      </c>
      <c r="E10" s="44" t="s">
        <v>21</v>
      </c>
      <c r="F10" s="44" t="s">
        <v>10</v>
      </c>
      <c r="G10" s="46">
        <v>300000</v>
      </c>
      <c r="H10" s="46">
        <f>+G10*D10</f>
        <v>300000</v>
      </c>
      <c r="I10" s="47"/>
    </row>
    <row r="11" spans="1:11" s="48" customFormat="1" ht="18" customHeight="1">
      <c r="A11" s="44">
        <f t="shared" ref="A11:A14" si="0">+A10+1</f>
        <v>3</v>
      </c>
      <c r="B11" s="70" t="s">
        <v>39</v>
      </c>
      <c r="C11" s="71"/>
      <c r="D11" s="45">
        <v>2</v>
      </c>
      <c r="E11" s="44" t="s">
        <v>21</v>
      </c>
      <c r="F11" s="44" t="s">
        <v>10</v>
      </c>
      <c r="G11" s="46">
        <v>350000</v>
      </c>
      <c r="H11" s="46">
        <f>+G11*D11</f>
        <v>700000</v>
      </c>
      <c r="I11" s="47"/>
    </row>
    <row r="12" spans="1:11" s="48" customFormat="1" ht="18" customHeight="1">
      <c r="A12" s="44">
        <f t="shared" si="0"/>
        <v>4</v>
      </c>
      <c r="B12" s="70" t="s">
        <v>34</v>
      </c>
      <c r="C12" s="71"/>
      <c r="D12" s="45">
        <v>1</v>
      </c>
      <c r="E12" s="44" t="s">
        <v>35</v>
      </c>
      <c r="F12" s="44" t="s">
        <v>10</v>
      </c>
      <c r="G12" s="46">
        <v>400000</v>
      </c>
      <c r="H12" s="46">
        <f>+G12*D12</f>
        <v>400000</v>
      </c>
      <c r="I12" s="47"/>
    </row>
    <row r="13" spans="1:11" s="48" customFormat="1" ht="18" customHeight="1">
      <c r="A13" s="44">
        <f t="shared" si="0"/>
        <v>5</v>
      </c>
      <c r="B13" s="70" t="s">
        <v>31</v>
      </c>
      <c r="C13" s="71"/>
      <c r="D13" s="45">
        <v>2</v>
      </c>
      <c r="E13" s="44" t="s">
        <v>21</v>
      </c>
      <c r="F13" s="44" t="s">
        <v>10</v>
      </c>
      <c r="G13" s="46">
        <v>75000</v>
      </c>
      <c r="H13" s="46">
        <f>+G13*D13</f>
        <v>150000</v>
      </c>
      <c r="I13" s="47"/>
    </row>
    <row r="14" spans="1:11" s="48" customFormat="1" ht="18" customHeight="1">
      <c r="A14" s="44">
        <f t="shared" si="0"/>
        <v>6</v>
      </c>
      <c r="B14" s="70" t="s">
        <v>26</v>
      </c>
      <c r="C14" s="71"/>
      <c r="D14" s="45">
        <v>1</v>
      </c>
      <c r="E14" s="44" t="s">
        <v>37</v>
      </c>
      <c r="F14" s="44" t="s">
        <v>10</v>
      </c>
      <c r="G14" s="46">
        <v>200000</v>
      </c>
      <c r="H14" s="46">
        <f t="shared" ref="H14" si="1">+G14*D14</f>
        <v>200000</v>
      </c>
      <c r="I14" s="47"/>
      <c r="K14" s="48">
        <f>24*3*2</f>
        <v>144</v>
      </c>
    </row>
    <row r="15" spans="1:11" s="48" customFormat="1" ht="18" customHeight="1">
      <c r="A15" s="11"/>
      <c r="B15" s="70"/>
      <c r="C15" s="71"/>
      <c r="D15" s="45"/>
      <c r="E15" s="44"/>
      <c r="F15" s="44"/>
      <c r="G15" s="46"/>
      <c r="H15" s="46"/>
      <c r="I15" s="47"/>
    </row>
    <row r="16" spans="1:11" ht="15.75">
      <c r="A16" s="32"/>
      <c r="B16" s="35"/>
      <c r="C16" s="50"/>
      <c r="D16" s="13"/>
      <c r="E16" s="11"/>
      <c r="F16" s="11"/>
      <c r="G16" s="12"/>
      <c r="H16" s="33"/>
      <c r="I16" s="34">
        <f>SUM(H9:H16)</f>
        <v>1750000</v>
      </c>
    </row>
    <row r="17" spans="1:24" ht="15.75">
      <c r="A17" s="15" t="s">
        <v>11</v>
      </c>
      <c r="B17" s="52" t="s">
        <v>12</v>
      </c>
      <c r="C17" s="49"/>
      <c r="D17" s="41"/>
      <c r="E17" s="42"/>
      <c r="F17" s="42"/>
      <c r="G17" s="43"/>
      <c r="H17" s="12"/>
      <c r="I17" s="40"/>
      <c r="K17" s="1">
        <f>21*3*2</f>
        <v>126</v>
      </c>
    </row>
    <row r="18" spans="1:24" s="48" customFormat="1" ht="57" customHeight="1">
      <c r="A18" s="62">
        <v>1</v>
      </c>
      <c r="B18" s="70" t="s">
        <v>36</v>
      </c>
      <c r="C18" s="71"/>
      <c r="D18" s="45">
        <v>1</v>
      </c>
      <c r="E18" s="44" t="s">
        <v>38</v>
      </c>
      <c r="F18" s="44" t="s">
        <v>10</v>
      </c>
      <c r="G18" s="63">
        <v>800000</v>
      </c>
      <c r="H18" s="63">
        <f>+G18*D18</f>
        <v>800000</v>
      </c>
      <c r="I18" s="47"/>
    </row>
    <row r="19" spans="1:24" ht="15.75">
      <c r="A19" s="17"/>
      <c r="B19" s="53"/>
      <c r="C19" s="51"/>
      <c r="D19" s="18"/>
      <c r="E19" s="11"/>
      <c r="F19" s="11"/>
      <c r="G19" s="16"/>
      <c r="H19" s="16"/>
      <c r="I19" s="28">
        <f>SUM(H18:H18)</f>
        <v>800000</v>
      </c>
    </row>
    <row r="20" spans="1:24" ht="15.75">
      <c r="A20" s="19"/>
      <c r="B20" s="14"/>
      <c r="C20" s="14"/>
      <c r="D20" s="55"/>
      <c r="E20" s="20"/>
      <c r="F20" s="30"/>
      <c r="G20" s="30" t="s">
        <v>13</v>
      </c>
      <c r="H20" s="31"/>
      <c r="I20" s="29">
        <f>I16+I19</f>
        <v>2550000</v>
      </c>
    </row>
    <row r="21" spans="1:24" ht="15.75">
      <c r="A21" s="21"/>
      <c r="B21" s="22" t="s">
        <v>23</v>
      </c>
      <c r="C21" s="22"/>
      <c r="D21" s="56"/>
      <c r="E21" s="22"/>
      <c r="F21" s="22"/>
      <c r="G21" s="23"/>
      <c r="H21" s="37" t="s">
        <v>14</v>
      </c>
      <c r="I21" s="9">
        <f>I20</f>
        <v>2550000</v>
      </c>
    </row>
    <row r="22" spans="1:24" ht="15.75">
      <c r="A22" s="24"/>
      <c r="B22" s="54" t="str">
        <f>+N40</f>
        <v>Dua Juta Lima Ratus Lima Puluh  Ribu Rupiah</v>
      </c>
      <c r="C22" s="25"/>
      <c r="D22" s="57"/>
      <c r="E22" s="26"/>
      <c r="F22" s="26"/>
      <c r="G22" s="27"/>
      <c r="H22" s="38" t="s">
        <v>15</v>
      </c>
      <c r="I22" s="28">
        <f>ROUND(I21,-3)</f>
        <v>2550000</v>
      </c>
    </row>
    <row r="23" spans="1:24" ht="15.75">
      <c r="A23" s="2"/>
      <c r="B23" s="2"/>
      <c r="C23" s="2"/>
      <c r="D23" s="36"/>
      <c r="E23" s="2"/>
      <c r="F23" s="2"/>
      <c r="G23" s="2"/>
      <c r="H23" s="2"/>
      <c r="I23" s="3"/>
    </row>
    <row r="24" spans="1:24" ht="15.75">
      <c r="A24" s="4"/>
      <c r="B24" s="4"/>
      <c r="C24" s="4"/>
      <c r="D24" s="59"/>
      <c r="E24" s="4"/>
      <c r="F24" s="4"/>
      <c r="G24" s="4"/>
      <c r="H24" s="81" t="s">
        <v>44</v>
      </c>
      <c r="I24" s="81"/>
    </row>
    <row r="25" spans="1:24" ht="15.75">
      <c r="A25" s="81" t="s">
        <v>16</v>
      </c>
      <c r="B25" s="81"/>
      <c r="C25" s="81"/>
      <c r="D25" s="81" t="s">
        <v>17</v>
      </c>
      <c r="E25" s="81"/>
      <c r="F25" s="81"/>
      <c r="G25" s="4"/>
      <c r="H25" s="81" t="s">
        <v>18</v>
      </c>
      <c r="I25" s="81"/>
    </row>
    <row r="26" spans="1:24" ht="15.75">
      <c r="A26" s="4"/>
      <c r="B26" s="4"/>
      <c r="C26" s="4"/>
      <c r="D26" s="59"/>
      <c r="E26" s="4"/>
      <c r="F26" s="4"/>
      <c r="G26" s="4"/>
      <c r="H26" s="4"/>
      <c r="I26" s="4"/>
    </row>
    <row r="27" spans="1:24" ht="15.75">
      <c r="A27" s="4"/>
      <c r="B27" s="4"/>
      <c r="C27" s="4"/>
      <c r="D27" s="59"/>
      <c r="E27" s="4"/>
      <c r="F27" s="4"/>
      <c r="G27" s="4"/>
      <c r="H27" s="4"/>
      <c r="I27" s="4"/>
    </row>
    <row r="28" spans="1:24" ht="15.75">
      <c r="A28" s="4"/>
      <c r="B28" s="4"/>
      <c r="C28" s="4"/>
      <c r="D28" s="59"/>
      <c r="E28" s="4"/>
      <c r="F28" s="4"/>
      <c r="G28" s="4"/>
      <c r="H28" s="4"/>
      <c r="I28" s="4"/>
    </row>
    <row r="29" spans="1:24" ht="15.75">
      <c r="A29" s="82" t="s">
        <v>33</v>
      </c>
      <c r="B29" s="82"/>
      <c r="C29" s="82"/>
      <c r="D29" s="82" t="s">
        <v>40</v>
      </c>
      <c r="E29" s="82"/>
      <c r="F29" s="82"/>
      <c r="G29" s="4"/>
      <c r="H29" s="82" t="s">
        <v>25</v>
      </c>
      <c r="I29" s="82"/>
    </row>
    <row r="30" spans="1:24" ht="15.75">
      <c r="A30" s="81" t="s">
        <v>24</v>
      </c>
      <c r="B30" s="81"/>
      <c r="C30" s="81"/>
      <c r="D30" s="81" t="s">
        <v>41</v>
      </c>
      <c r="E30" s="81"/>
      <c r="F30" s="81"/>
      <c r="G30" s="4"/>
      <c r="H30" s="81" t="s">
        <v>19</v>
      </c>
      <c r="I30" s="81"/>
    </row>
    <row r="32" spans="1:24" ht="15">
      <c r="N32" s="65">
        <f>+I22</f>
        <v>2550000</v>
      </c>
      <c r="O32" s="66">
        <v>1</v>
      </c>
      <c r="P32" s="66">
        <f>+O32*10</f>
        <v>10</v>
      </c>
      <c r="Q32" s="66">
        <f t="shared" ref="Q32:X32" si="2">+P32*10</f>
        <v>100</v>
      </c>
      <c r="R32" s="66">
        <f t="shared" si="2"/>
        <v>1000</v>
      </c>
      <c r="S32" s="66">
        <f t="shared" si="2"/>
        <v>10000</v>
      </c>
      <c r="T32" s="66">
        <f t="shared" si="2"/>
        <v>100000</v>
      </c>
      <c r="U32" s="66">
        <f t="shared" si="2"/>
        <v>1000000</v>
      </c>
      <c r="V32" s="66">
        <f t="shared" si="2"/>
        <v>10000000</v>
      </c>
      <c r="W32" s="66">
        <f t="shared" si="2"/>
        <v>100000000</v>
      </c>
      <c r="X32" s="66">
        <f t="shared" si="2"/>
        <v>1000000000</v>
      </c>
    </row>
    <row r="33" spans="14:24" ht="15">
      <c r="N33" s="67" t="s">
        <v>32</v>
      </c>
      <c r="O33" s="66">
        <v>0</v>
      </c>
      <c r="P33" s="68">
        <f>MOD(N32,P32)</f>
        <v>0</v>
      </c>
      <c r="Q33" s="68">
        <f>MOD(N32,Q32)</f>
        <v>0</v>
      </c>
      <c r="R33" s="68">
        <f>MOD(N32,R32)</f>
        <v>0</v>
      </c>
      <c r="S33" s="68">
        <f>MOD(N32,S32)</f>
        <v>0</v>
      </c>
      <c r="T33" s="68">
        <f>MOD(N32,T32)</f>
        <v>50000</v>
      </c>
      <c r="U33" s="68">
        <f>MOD(N32,U32)</f>
        <v>550000</v>
      </c>
      <c r="V33" s="68">
        <f>MOD(N32,V32)</f>
        <v>2550000</v>
      </c>
      <c r="W33" s="68">
        <f>MOD(N32,W32)</f>
        <v>2550000</v>
      </c>
      <c r="X33" s="68">
        <f>MOD(N32,X32)</f>
        <v>2550000</v>
      </c>
    </row>
    <row r="34" spans="14:24" ht="15">
      <c r="N34" s="66"/>
      <c r="O34" s="66"/>
      <c r="P34" s="66">
        <f t="shared" ref="P34:U34" si="3">+P33-O33</f>
        <v>0</v>
      </c>
      <c r="Q34" s="66">
        <f t="shared" si="3"/>
        <v>0</v>
      </c>
      <c r="R34" s="66">
        <f t="shared" si="3"/>
        <v>0</v>
      </c>
      <c r="S34" s="66">
        <f t="shared" si="3"/>
        <v>0</v>
      </c>
      <c r="T34" s="66">
        <f t="shared" si="3"/>
        <v>50000</v>
      </c>
      <c r="U34" s="66">
        <f t="shared" si="3"/>
        <v>500000</v>
      </c>
      <c r="V34" s="66">
        <f>+V33-U33</f>
        <v>2000000</v>
      </c>
      <c r="W34" s="66">
        <f t="shared" ref="W34:X34" si="4">+W33-V33</f>
        <v>0</v>
      </c>
      <c r="X34" s="66">
        <f t="shared" si="4"/>
        <v>0</v>
      </c>
    </row>
    <row r="35" spans="14:24" ht="15">
      <c r="N35" s="66"/>
      <c r="O35" s="66"/>
      <c r="P35" s="66">
        <f t="shared" ref="P35:U35" si="5">+P34*10/P32</f>
        <v>0</v>
      </c>
      <c r="Q35" s="66">
        <f t="shared" si="5"/>
        <v>0</v>
      </c>
      <c r="R35" s="66">
        <f t="shared" si="5"/>
        <v>0</v>
      </c>
      <c r="S35" s="66">
        <f t="shared" si="5"/>
        <v>0</v>
      </c>
      <c r="T35" s="66">
        <f t="shared" si="5"/>
        <v>5</v>
      </c>
      <c r="U35" s="66">
        <f t="shared" si="5"/>
        <v>5</v>
      </c>
      <c r="V35" s="66">
        <f>+V34*10/V32</f>
        <v>2</v>
      </c>
      <c r="W35" s="66">
        <f t="shared" ref="W35:X35" si="6">+W34*10/W32</f>
        <v>0</v>
      </c>
      <c r="X35" s="66">
        <f t="shared" si="6"/>
        <v>0</v>
      </c>
    </row>
    <row r="36" spans="14:24" ht="15">
      <c r="N36" s="66"/>
      <c r="O36" s="66"/>
      <c r="P36" s="66" t="str">
        <f>IF(AND(P35&gt;0,Q35&lt;&gt;1),CHOOSE(P35,"satu","dua","tiga","empat","lima","enam","tujuh","delapan","sembilan"),"")</f>
        <v/>
      </c>
      <c r="Q36" s="66" t="str">
        <f>IF(Q35&gt;0,CHOOSE(Q35,CHOOSE(P35+1,"se","se","dua","tiga","empat","lima","enam","tujuh","delapan","sembilan"),"dua","tiga","empat","lima","enam","tujuh","delapan","sembilan"),"")</f>
        <v/>
      </c>
      <c r="R36" s="66" t="str">
        <f>IF(R35&gt;0,CHOOSE(R35,"se","dua","tiga","empat","lima","enam","tujuh","delapan","sembilan"),"")</f>
        <v/>
      </c>
      <c r="S36" s="66" t="str">
        <f>IF(AND(S35&gt;0,T35&lt;&gt;1),CHOOSE(S35,"satu","dua","tiga","empat","lima","enam","tujuh","delapan","sembilan"),"")</f>
        <v/>
      </c>
      <c r="T36" s="66" t="str">
        <f>IF(T35&gt;0,CHOOSE(T35,CHOOSE(S35+1,"se","se","dua","tiga","empat","lima","enam","tujuh","delapan","sembilan"),"dua","tiga","empat","lima","enam","tujuh","delapan","sembilan"),"")</f>
        <v>lima</v>
      </c>
      <c r="U36" s="66" t="str">
        <f>IF(U35&gt;0,CHOOSE(U35,"se","dua","tiga","empat","lima","enam","tujuh","delapan","sembilan"),"")</f>
        <v>lima</v>
      </c>
      <c r="V36" s="66" t="str">
        <f>IF(AND(V35&gt;0,W35&lt;&gt;1),CHOOSE(V35,"satu","dua","tiga","empat","lima","enam","tujuh","delapan","sembilan"),"")</f>
        <v>dua</v>
      </c>
      <c r="W36" s="66" t="str">
        <f>IF(W35&gt;0,CHOOSE(W35,CHOOSE(V35+1,"","se","dua","tiga","empat","lima","enam","tujuh","delapan","sembilan"),"dua","tiga","empat","lima","enam","tujuh","delapan","sembilan"),"")</f>
        <v/>
      </c>
      <c r="X36" s="66" t="str">
        <f>IF(X35&gt;0,CHOOSE(X35,"se","dua","tiga","empat","lima","enam","tujuh","delapan","sembilan"),"")</f>
        <v/>
      </c>
    </row>
    <row r="37" spans="14:24" ht="15">
      <c r="N37" s="66"/>
      <c r="O37" s="66"/>
      <c r="P37" s="66"/>
      <c r="Q37" s="66" t="str">
        <f>IF(Q35&gt;0,IF(AND(Q35=1,P35&gt;0)," belas "," puluh "),"")</f>
        <v/>
      </c>
      <c r="R37" s="66" t="str">
        <f>IF(R35&gt;0," ratus ","")</f>
        <v/>
      </c>
      <c r="S37" s="66" t="str">
        <f>IF(SUM(S35,U35)&gt;0," ribu ","")</f>
        <v xml:space="preserve"> ribu </v>
      </c>
      <c r="T37" s="66" t="str">
        <f>IF(T35&gt;0,IF(AND(T35=1,S35&gt;0)," belas "," puluh "),"")</f>
        <v xml:space="preserve"> puluh </v>
      </c>
      <c r="U37" s="66" t="str">
        <f>IF(U35&gt;0," ratus ","")</f>
        <v xml:space="preserve"> ratus </v>
      </c>
      <c r="V37" s="66" t="str">
        <f>IF(SUM(V35,X35)&gt;0," juta ","")</f>
        <v xml:space="preserve"> juta </v>
      </c>
      <c r="W37" s="66" t="str">
        <f>IF(W35&gt;0,IF(AND(W35=1,V35&gt;0)," belas "," puluh "),"")</f>
        <v/>
      </c>
      <c r="X37" s="66" t="str">
        <f>IF(X35&gt;0," ratus ","")</f>
        <v/>
      </c>
    </row>
    <row r="38" spans="14:24" ht="15">
      <c r="N38" s="66"/>
      <c r="O38" s="66"/>
      <c r="P38" s="66" t="str">
        <f>CONCATENATE(P36,P31)</f>
        <v/>
      </c>
      <c r="Q38" s="66" t="str">
        <f t="shared" ref="Q38:X38" si="7">CONCATENATE(Q36,Q37)</f>
        <v/>
      </c>
      <c r="R38" s="66" t="str">
        <f t="shared" si="7"/>
        <v/>
      </c>
      <c r="S38" s="66" t="str">
        <f t="shared" si="7"/>
        <v xml:space="preserve"> ribu </v>
      </c>
      <c r="T38" s="66" t="str">
        <f t="shared" si="7"/>
        <v xml:space="preserve">lima puluh </v>
      </c>
      <c r="U38" s="66" t="str">
        <f t="shared" si="7"/>
        <v xml:space="preserve">lima ratus </v>
      </c>
      <c r="V38" s="66" t="str">
        <f t="shared" si="7"/>
        <v xml:space="preserve">dua juta </v>
      </c>
      <c r="W38" s="66" t="str">
        <f t="shared" si="7"/>
        <v/>
      </c>
      <c r="X38" s="66" t="str">
        <f t="shared" si="7"/>
        <v/>
      </c>
    </row>
    <row r="39" spans="14:24" ht="15"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</row>
    <row r="40" spans="14:24" ht="15">
      <c r="N40" s="67" t="str">
        <f>PROPER(CONCATENATE(X38,W38,V38,U38,T38,S38,R38,Q38,P38,N33))</f>
        <v>Dua Juta Lima Ratus Lima Puluh  Ribu Rupiah</v>
      </c>
      <c r="O40" s="66"/>
      <c r="P40" s="66"/>
      <c r="Q40" s="66"/>
      <c r="R40" s="66"/>
      <c r="S40" s="66"/>
      <c r="T40" s="66"/>
      <c r="U40" s="66"/>
      <c r="V40" s="66"/>
      <c r="W40" s="66"/>
      <c r="X40" s="66"/>
    </row>
    <row r="41" spans="14:24" ht="15"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</row>
  </sheetData>
  <mergeCells count="25">
    <mergeCell ref="A29:C29"/>
    <mergeCell ref="D29:F29"/>
    <mergeCell ref="H29:I29"/>
    <mergeCell ref="A30:C30"/>
    <mergeCell ref="D30:F30"/>
    <mergeCell ref="H30:I30"/>
    <mergeCell ref="H24:I24"/>
    <mergeCell ref="A25:C25"/>
    <mergeCell ref="D25:F25"/>
    <mergeCell ref="H25:I25"/>
    <mergeCell ref="B14:C15"/>
    <mergeCell ref="B18:C18"/>
    <mergeCell ref="B13:C13"/>
    <mergeCell ref="B2:I2"/>
    <mergeCell ref="B3:I3"/>
    <mergeCell ref="B4:I4"/>
    <mergeCell ref="A6:A7"/>
    <mergeCell ref="B6:C7"/>
    <mergeCell ref="D6:D7"/>
    <mergeCell ref="E6:E7"/>
    <mergeCell ref="F6:F7"/>
    <mergeCell ref="B9:C9"/>
    <mergeCell ref="B10:C10"/>
    <mergeCell ref="B12:C12"/>
    <mergeCell ref="B11:C11"/>
  </mergeCells>
  <printOptions horizontalCentered="1"/>
  <pageMargins left="0.43307086614173229" right="0.62992125984251968" top="0.82677165354330717" bottom="0.55118110236220474" header="1.7716535433070868" footer="0.74803149606299213"/>
  <pageSetup paperSize="256" scale="70" firstPageNumber="4294963191" orientation="portrait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AlDas</vt:lpstr>
      <vt:lpstr>rab 2018</vt:lpstr>
      <vt:lpstr>AlDas!Print_Area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lenovo</cp:lastModifiedBy>
  <cp:revision/>
  <cp:lastPrinted>2022-03-30T02:17:55Z</cp:lastPrinted>
  <dcterms:created xsi:type="dcterms:W3CDTF">2012-03-21T04:38:16Z</dcterms:created>
  <dcterms:modified xsi:type="dcterms:W3CDTF">2022-03-30T02:17:58Z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