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684" yWindow="1740" windowWidth="10236" windowHeight="7272" firstSheet="2" activeTab="3"/>
  </bookViews>
  <sheets>
    <sheet name="Baru" sheetId="2" r:id="rId1"/>
    <sheet name="RAB" sheetId="1" r:id="rId2"/>
    <sheet name="Sheet3" sheetId="3" r:id="rId3"/>
    <sheet name="RAB (2)" sheetId="4" r:id="rId4"/>
    <sheet name="Sheet5" sheetId="5" r:id="rId5"/>
  </sheets>
  <definedNames>
    <definedName name="_xlnm.Print_Area" localSheetId="0">Baru!$C$3:$K$31</definedName>
    <definedName name="_xlnm.Print_Area" localSheetId="1">RAB!$B$3:$I$42</definedName>
    <definedName name="_xlnm.Print_Area" localSheetId="3">'RAB (2)'!$B$3:$H$35</definedName>
    <definedName name="_xlnm.Print_Area" localSheetId="4">Sheet5!$B$1:$T$432</definedName>
  </definedNames>
  <calcPr calcId="12451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25" i="4"/>
  <c r="B12"/>
  <c r="B13" s="1"/>
  <c r="B14" s="1"/>
  <c r="B15" s="1"/>
  <c r="B16" s="1"/>
  <c r="B17" s="1"/>
  <c r="B18" s="1"/>
  <c r="H15"/>
  <c r="H14"/>
  <c r="H16"/>
  <c r="B11"/>
  <c r="H11"/>
  <c r="H22" l="1"/>
  <c r="H13" l="1"/>
  <c r="N29"/>
  <c r="O29" s="1"/>
  <c r="P29" s="1"/>
  <c r="Q29" s="1"/>
  <c r="R29" s="1"/>
  <c r="S29" s="1"/>
  <c r="T29" s="1"/>
  <c r="U29" s="1"/>
  <c r="V29" s="1"/>
  <c r="H21" l="1"/>
  <c r="H23" s="1"/>
  <c r="J23" l="1"/>
  <c r="J12" l="1"/>
  <c r="J19" s="1"/>
  <c r="J25" s="1"/>
  <c r="J123"/>
  <c r="J122"/>
  <c r="J121"/>
  <c r="J120"/>
  <c r="J119"/>
  <c r="J116"/>
  <c r="J115"/>
  <c r="J114"/>
  <c r="J113"/>
  <c r="J112"/>
  <c r="J111"/>
  <c r="L18"/>
  <c r="K18"/>
  <c r="H18"/>
  <c r="H17"/>
  <c r="H12"/>
  <c r="H10"/>
  <c r="B27" i="1"/>
  <c r="H16"/>
  <c r="I16" s="1"/>
  <c r="H14"/>
  <c r="H13"/>
  <c r="I13" s="1"/>
  <c r="H12"/>
  <c r="I12" s="1"/>
  <c r="D27"/>
  <c r="I27" s="1"/>
  <c r="D15"/>
  <c r="I15" s="1"/>
  <c r="I22"/>
  <c r="I21"/>
  <c r="I20"/>
  <c r="I19"/>
  <c r="L18" i="2"/>
  <c r="G18"/>
  <c r="J18" s="1"/>
  <c r="L17"/>
  <c r="J17"/>
  <c r="L16"/>
  <c r="J16"/>
  <c r="L15"/>
  <c r="J15"/>
  <c r="L14"/>
  <c r="G14"/>
  <c r="J14" s="1"/>
  <c r="L13"/>
  <c r="J13"/>
  <c r="C13"/>
  <c r="C14" s="1"/>
  <c r="C15" s="1"/>
  <c r="C16" s="1"/>
  <c r="C17" s="1"/>
  <c r="C18" s="1"/>
  <c r="L12"/>
  <c r="J12"/>
  <c r="F11"/>
  <c r="L11" s="1"/>
  <c r="L10"/>
  <c r="J10"/>
  <c r="L9"/>
  <c r="J9"/>
  <c r="L8"/>
  <c r="J8"/>
  <c r="C8"/>
  <c r="C9" s="1"/>
  <c r="C10" s="1"/>
  <c r="C11" s="1"/>
  <c r="L7"/>
  <c r="J7"/>
  <c r="H233" i="1"/>
  <c r="H232"/>
  <c r="H231"/>
  <c r="H227"/>
  <c r="H226"/>
  <c r="H225"/>
  <c r="H224"/>
  <c r="H223"/>
  <c r="H222"/>
  <c r="H221"/>
  <c r="H220"/>
  <c r="H219"/>
  <c r="H215"/>
  <c r="H214"/>
  <c r="H213"/>
  <c r="H212"/>
  <c r="H211"/>
  <c r="H210"/>
  <c r="H209"/>
  <c r="H208"/>
  <c r="H207"/>
  <c r="H202"/>
  <c r="H201"/>
  <c r="H200"/>
  <c r="H199"/>
  <c r="H198"/>
  <c r="H197"/>
  <c r="H196"/>
  <c r="H195"/>
  <c r="H192"/>
  <c r="H191"/>
  <c r="H190"/>
  <c r="H189"/>
  <c r="H188"/>
  <c r="H187"/>
  <c r="H162"/>
  <c r="H161"/>
  <c r="H160"/>
  <c r="H156"/>
  <c r="H155"/>
  <c r="H154"/>
  <c r="H153"/>
  <c r="H152"/>
  <c r="H151"/>
  <c r="H150"/>
  <c r="H149"/>
  <c r="H148"/>
  <c r="H144"/>
  <c r="H143"/>
  <c r="H142"/>
  <c r="H141"/>
  <c r="H140"/>
  <c r="H139"/>
  <c r="H138"/>
  <c r="H137"/>
  <c r="H136"/>
  <c r="H131"/>
  <c r="H130"/>
  <c r="H129"/>
  <c r="K128"/>
  <c r="G128" s="1"/>
  <c r="H128" s="1"/>
  <c r="K127"/>
  <c r="G127" s="1"/>
  <c r="H127" s="1"/>
  <c r="K126"/>
  <c r="G126" s="1"/>
  <c r="H126" s="1"/>
  <c r="K125"/>
  <c r="G125" s="1"/>
  <c r="H125" s="1"/>
  <c r="K124"/>
  <c r="G124" s="1"/>
  <c r="H124" s="1"/>
  <c r="K121"/>
  <c r="G121" s="1"/>
  <c r="H121" s="1"/>
  <c r="K120"/>
  <c r="G120" s="1"/>
  <c r="H120" s="1"/>
  <c r="K119"/>
  <c r="H119"/>
  <c r="K118"/>
  <c r="H118"/>
  <c r="K117"/>
  <c r="G117" s="1"/>
  <c r="H117" s="1"/>
  <c r="K116"/>
  <c r="H116"/>
  <c r="I26"/>
  <c r="M23"/>
  <c r="L23"/>
  <c r="I23"/>
  <c r="I18"/>
  <c r="I17"/>
  <c r="I14"/>
  <c r="B13"/>
  <c r="B14" s="1"/>
  <c r="B15" s="1"/>
  <c r="B16" s="1"/>
  <c r="B17" s="1"/>
  <c r="B18" s="1"/>
  <c r="B19" s="1"/>
  <c r="B20" s="1"/>
  <c r="B21" s="1"/>
  <c r="B22" s="1"/>
  <c r="B23" s="1"/>
  <c r="I11"/>
  <c r="H19" i="4" l="1"/>
  <c r="H145" i="1"/>
  <c r="H157"/>
  <c r="I28"/>
  <c r="H216"/>
  <c r="H234"/>
  <c r="H228"/>
  <c r="H122"/>
  <c r="H163"/>
  <c r="H193"/>
  <c r="H203"/>
  <c r="L19" i="2"/>
  <c r="G11"/>
  <c r="J11" s="1"/>
  <c r="J19" s="1"/>
  <c r="J21" s="1"/>
  <c r="J22" s="1"/>
  <c r="I24" i="1"/>
  <c r="H132"/>
  <c r="H235" l="1"/>
  <c r="H236" s="1"/>
  <c r="H237" s="1"/>
  <c r="H238" s="1"/>
  <c r="H25" i="4"/>
  <c r="H26" s="1"/>
  <c r="H27" s="1"/>
  <c r="I30" i="1"/>
  <c r="I31" s="1"/>
  <c r="I32" s="1"/>
  <c r="H164"/>
  <c r="J27" i="4" l="1"/>
  <c r="L29"/>
  <c r="H165" i="1"/>
  <c r="H166" s="1"/>
  <c r="H167" s="1"/>
  <c r="T30" i="4" l="1"/>
  <c r="N30"/>
  <c r="N31" s="1"/>
  <c r="N32" s="1"/>
  <c r="U30"/>
  <c r="Q30"/>
  <c r="S30"/>
  <c r="V30"/>
  <c r="R30"/>
  <c r="P30"/>
  <c r="O30"/>
  <c r="V31" l="1"/>
  <c r="V32" s="1"/>
  <c r="V34" s="1"/>
  <c r="R31"/>
  <c r="R32" s="1"/>
  <c r="O31"/>
  <c r="O32" s="1"/>
  <c r="N33" s="1"/>
  <c r="N35" s="1"/>
  <c r="S31"/>
  <c r="S32" s="1"/>
  <c r="S33" s="1"/>
  <c r="U31"/>
  <c r="U32" s="1"/>
  <c r="T31"/>
  <c r="T32" s="1"/>
  <c r="P31"/>
  <c r="P32" s="1"/>
  <c r="Q31"/>
  <c r="Q32" s="1"/>
  <c r="V33" l="1"/>
  <c r="V35" s="1"/>
  <c r="R33"/>
  <c r="O33"/>
  <c r="O34"/>
  <c r="S34"/>
  <c r="S35" s="1"/>
  <c r="P33"/>
  <c r="P34"/>
  <c r="T34"/>
  <c r="T33"/>
  <c r="U33"/>
  <c r="U34"/>
  <c r="R34"/>
  <c r="Q33"/>
  <c r="Q34"/>
  <c r="R35" l="1"/>
  <c r="O35"/>
  <c r="U35"/>
  <c r="P35"/>
  <c r="Q35"/>
  <c r="T35"/>
  <c r="L37" l="1"/>
</calcChain>
</file>

<file path=xl/sharedStrings.xml><?xml version="1.0" encoding="utf-8"?>
<sst xmlns="http://schemas.openxmlformats.org/spreadsheetml/2006/main" count="452" uniqueCount="153">
  <si>
    <t xml:space="preserve">  </t>
  </si>
  <si>
    <t>RENCANA ANGGARAN BIAYA</t>
  </si>
  <si>
    <t>BOOSTER PUMP GARU I</t>
  </si>
  <si>
    <t>NO</t>
  </si>
  <si>
    <t>URAIAN PEKERJAAN</t>
  </si>
  <si>
    <t>VOL</t>
  </si>
  <si>
    <t>SATUAN</t>
  </si>
  <si>
    <t>ANALISA</t>
  </si>
  <si>
    <t>HARGA SATUAN (Rp)</t>
  </si>
  <si>
    <t>JUMLAH HARGA (Rp)</t>
  </si>
  <si>
    <t>I</t>
  </si>
  <si>
    <t>Material</t>
  </si>
  <si>
    <t>unit</t>
  </si>
  <si>
    <t>Hitung</t>
  </si>
  <si>
    <t>bh</t>
  </si>
  <si>
    <t>Ls</t>
  </si>
  <si>
    <t>Jumlah I</t>
  </si>
  <si>
    <t>II</t>
  </si>
  <si>
    <t>Pelaksanaan Pekerjaan</t>
  </si>
  <si>
    <t>ls</t>
  </si>
  <si>
    <t>Jumlah II</t>
  </si>
  <si>
    <t>Terbilang : "Dua juta lima ratus lima puluh lima ribu rupiah"</t>
  </si>
  <si>
    <t>Jumlah I + II</t>
  </si>
  <si>
    <t>TOTAL</t>
  </si>
  <si>
    <t>Dibulatkan</t>
  </si>
  <si>
    <t>BERITA ACARA REALISASI PEKERJAAN</t>
  </si>
  <si>
    <t>PERBAIKAN PERALATAN MEKANIKAL ELEKTRIKAL IPA MINI JL. KLAMBIR 5</t>
  </si>
  <si>
    <t>CABANG DISKI</t>
  </si>
  <si>
    <t>No.</t>
  </si>
  <si>
    <t>Uraian</t>
  </si>
  <si>
    <t>Vol.</t>
  </si>
  <si>
    <t>Sat.</t>
  </si>
  <si>
    <t xml:space="preserve">AVR - SX - 460 Merk:Stampord </t>
  </si>
  <si>
    <t>Set</t>
  </si>
  <si>
    <t>Oil Meditran SAE 40</t>
  </si>
  <si>
    <t>Liter</t>
  </si>
  <si>
    <t>Filter Hawa Type 312 merg Proguard</t>
  </si>
  <si>
    <t>Bh</t>
  </si>
  <si>
    <t>Bateray NS 100 Merk: GS</t>
  </si>
  <si>
    <t>Baja UNP ukuran 125x6 mm (81 kg/btg x 4 btg)</t>
  </si>
  <si>
    <t>kg</t>
  </si>
  <si>
    <t>Besi Beton BJKU Uk. 16 mm (19 kg/btg x 5 btg)</t>
  </si>
  <si>
    <t>Pelaksanaan Pekerjaan Genset Selen (30 kVA)</t>
  </si>
  <si>
    <t xml:space="preserve">Bongkar Pasang Radiator (Terendam Banjir/lumpur) dan Servis. </t>
  </si>
  <si>
    <t>Bongkar Pasang Engine (terendam banjir/lumpur) (General Overhoul)</t>
  </si>
  <si>
    <t>kVA</t>
  </si>
  <si>
    <t>Bongkar Pasang Generator (Rotor, Stator, Serlak, Service dan Strating)</t>
  </si>
  <si>
    <t>Bongkar Pasang Dinamo Charger (Terendam Banjir/lumpur) Servis, Serlak, Rotor dan Stator</t>
  </si>
  <si>
    <t>Bongkar Pasang Dinamo Starter (Terendam Banjir/lumpur)  Servis, Serlak, Rotor dan Stator.</t>
  </si>
  <si>
    <t>Bongkar Pasang Tangki Minyak Solar (Pembersihan)</t>
  </si>
  <si>
    <t>Pembuatan Base Plat Genset Uk. 230 cm x 100 cm x 100 cm</t>
  </si>
  <si>
    <t>Sewa Katrol dan Tripot.</t>
  </si>
  <si>
    <t>Hari</t>
  </si>
  <si>
    <t>III</t>
  </si>
  <si>
    <t>Pelaksanaan Pekerjaan Pompa</t>
  </si>
  <si>
    <t>A. Pompa Backwash Daya 55 kW</t>
  </si>
  <si>
    <t>Bongkar Pasang Elektromotor (Pompa Backwash) Daya 55 kW</t>
  </si>
  <si>
    <t xml:space="preserve">Unit </t>
  </si>
  <si>
    <t>Penyerlakan (55 kW)</t>
  </si>
  <si>
    <t>kW</t>
  </si>
  <si>
    <t>Bongkar Pasang Bearing Elektromotor</t>
  </si>
  <si>
    <t>Bongkar Pasang Caver Elektromotor</t>
  </si>
  <si>
    <t>Bongkar Pasang Shaft Elektromotor</t>
  </si>
  <si>
    <t>Bongkar Pasang Kabel Power</t>
  </si>
  <si>
    <t>Bongkar Pasang Rotor</t>
  </si>
  <si>
    <t>Bongkar Coupling Elektromotor</t>
  </si>
  <si>
    <t>Penyetelan Elektromotor dengan Pompa</t>
  </si>
  <si>
    <t>B. Pompa Distribusi Daya 18,5 kW</t>
  </si>
  <si>
    <t>Bongkar Pasang Elektromotor (Pompa Distribusi) Daya 18,5 kW</t>
  </si>
  <si>
    <t>Unit</t>
  </si>
  <si>
    <t>Penyerlakan (18,5 kW)</t>
  </si>
  <si>
    <t>Penyetelan Elektromotr dengan Pompa</t>
  </si>
  <si>
    <t>IV</t>
  </si>
  <si>
    <t>Pelaksanaan Pekerjaan Panel</t>
  </si>
  <si>
    <t>Bongkar Pasang Komponen Panel Back Wash</t>
  </si>
  <si>
    <t>Bongkar Pasang komponen Panel Distribusi</t>
  </si>
  <si>
    <t>Test Commisioning. Pompa Panel dan Genset</t>
  </si>
  <si>
    <t>WTP</t>
  </si>
  <si>
    <t xml:space="preserve">Diketahui Oleh, </t>
  </si>
  <si>
    <t>NEGOISASI BIAYA PEKERJAAN EMERGENCY</t>
  </si>
  <si>
    <t xml:space="preserve">PERBAIKAN PERALATAN MEKANIKAL ELEKTRIKAL IPA MINI JL. KLAMBIR 5 </t>
  </si>
  <si>
    <t>Jumlah III</t>
  </si>
  <si>
    <t>Jumlah IV</t>
  </si>
  <si>
    <t>Jumlah V</t>
  </si>
  <si>
    <t>Terbilang : "Lima puluh delapan juta sembilan puluh ribu rupiah"</t>
  </si>
  <si>
    <t>Jumlah II + III + IV + V</t>
  </si>
  <si>
    <t>PPN 10 %</t>
  </si>
  <si>
    <t>Jumlah VI</t>
  </si>
  <si>
    <t>Grand Total</t>
  </si>
  <si>
    <t>Terbilang : "Enam Puluh empat juta lima puluh satu ribu rupiah"</t>
  </si>
  <si>
    <t>RAB PEMASANGAN CCTV -  IPA Hamparan Perak</t>
  </si>
  <si>
    <t>Instrumen / Item</t>
  </si>
  <si>
    <t>Harga Awal</t>
  </si>
  <si>
    <t>Jasa</t>
  </si>
  <si>
    <t>Harga</t>
  </si>
  <si>
    <t>Jumlah</t>
  </si>
  <si>
    <t>Total Harga (Rupiah)</t>
  </si>
  <si>
    <t>Lokasi Pemasangan</t>
  </si>
  <si>
    <t>NVR 16 Channel, Brand Hikvision type 7616NI  (setara), termasuk setting dan koneksi LAN.</t>
  </si>
  <si>
    <t>pcs</t>
  </si>
  <si>
    <t>Ruang SCADA</t>
  </si>
  <si>
    <t>LED TV Monitor 32" LG (setara), termasuk bracket, kabel signal dan pemasangan.</t>
  </si>
  <si>
    <t>set</t>
  </si>
  <si>
    <t>HDD 1TB u/ NVR (Brand WD Purple / Setara)</t>
  </si>
  <si>
    <t>Lokasi NVR</t>
  </si>
  <si>
    <t>IPCam Outdoor, Brand YKS 603 2.0 MPX (setara), termasuk pemasangan dan setting</t>
  </si>
  <si>
    <t>- Intake (2)
 - Resv., Satpam (2)
 - RWP (1)
 - SCADA / Kantor (2)</t>
  </si>
  <si>
    <t>IPCam Outdoor 2MP, Brand Hikvision, termasuk pemasangan dan setting</t>
  </si>
  <si>
    <t>Kabel UTP Cat-6 (per-roll = 300 meter)</t>
  </si>
  <si>
    <t>Roll</t>
  </si>
  <si>
    <t>Kabel power, Eterna,  2 x 0,75 x 50 meter, NYMHY (per gulung = 50 meter)</t>
  </si>
  <si>
    <t>Gulung</t>
  </si>
  <si>
    <t>Radio WIFI TP-Link WA-7210, termasuk pemasangan tiang, setting dan pointing.</t>
  </si>
  <si>
    <t>- Intake.
 - Resv 
 - Satpam
 - Kantor Utama</t>
  </si>
  <si>
    <t>Antenna Omni Outdoor, TL-ANT2415D, TP-Link</t>
  </si>
  <si>
    <t xml:space="preserve"> Kantor Utama</t>
  </si>
  <si>
    <t>Switch HUB, TL-SF1008D, TP-Link, 8 Port</t>
  </si>
  <si>
    <t>Tiang Radio Galvanis 3/4"</t>
  </si>
  <si>
    <t>Asesoris Pemasangan (konektor RJ-45, stop kontak, Isolasi, klem kabel, kabel ties, klem tiang radio, semen u/ tapak tiang)</t>
  </si>
  <si>
    <t>PPN 10%</t>
  </si>
  <si>
    <t>GRAND TOTAL</t>
  </si>
  <si>
    <t>PEMBULATAN</t>
  </si>
  <si>
    <t>HDD 1TB u/ NVR (Brand WD Black/ Setara)</t>
  </si>
  <si>
    <t>Power Supply 12V/2A + POE Injector</t>
  </si>
  <si>
    <t>Kabel power, Eterna,  2 x 0,75 NYMHY (per gulung = 50 meter)</t>
  </si>
  <si>
    <t>Pemasangan dan setting IPCam di tiitk lokasi, termasuk instalasi kabel LAN</t>
  </si>
  <si>
    <t>Asesoris Pemasangan (konektor RJ-45, Isolasi, kabel ties, fischer )</t>
  </si>
  <si>
    <t>Kabel UTP BELDEN Cat-5e (per-roll = 300 meter)</t>
  </si>
  <si>
    <t>UPS 650 VA MicroPack</t>
  </si>
  <si>
    <t>LED TV Monitor 32" LG (setara), termasuk bracket, kabel HDMI 5m dan pemasangan.</t>
  </si>
  <si>
    <t>IPCam Outdoor 2MP Hikvision DS-2CD2020F (setara)</t>
  </si>
  <si>
    <t>Stop Kontak 6 lubang</t>
  </si>
  <si>
    <t xml:space="preserve">Perakitan NVR, UPS dan Hub dalam Box Panel, pemasangan box di lokasi dan setting NVR. </t>
  </si>
  <si>
    <t>Box Panel 50 x 60 x 20 cm indoor</t>
  </si>
  <si>
    <t xml:space="preserve">TP-LINK 300Mbps Wireless N Router TL-WR841ND </t>
  </si>
  <si>
    <t>Switch HUB POE CCTV, Blazz, 8 Port</t>
  </si>
  <si>
    <t>NVR 8 Channel, Brand Hikvision type 7608NI  (setara), termasuk setting dan koneksi LAN.</t>
  </si>
  <si>
    <t>PEKERJAAN PEMASANGAN CCTV</t>
  </si>
  <si>
    <t>Rupiah</t>
  </si>
  <si>
    <t>RENCANA ANGGARAN BIAYA PEKERJAAN</t>
  </si>
  <si>
    <t xml:space="preserve"> PERBAIKAN PANEL ALARM PLN DI BOOSTER PUMP PADANG BULAN</t>
  </si>
  <si>
    <t>Pilot lamp with voltmeter 220VAC</t>
  </si>
  <si>
    <t>Box panel 30 x 40 x 20 cm indoor</t>
  </si>
  <si>
    <t>MCB 4 pole - 32 A CHINT (setara)</t>
  </si>
  <si>
    <t>roll</t>
  </si>
  <si>
    <t>NYYHY 4 x 1,5mm SUPREME (1 roll = 50m)</t>
  </si>
  <si>
    <t>Phase Failure Relay CHINT XJ3-D</t>
  </si>
  <si>
    <t>Relay MK3P OMRON Original lengkap socket</t>
  </si>
  <si>
    <t>Asesoris Pemasangan (terminal kabel, dudukan soket, Isolasi, kabel ties, klem kabel,  fischer )</t>
  </si>
  <si>
    <t>Penarikan dan pemasangan kabel dari ruang trafo genset ke ruang operator, instalasi kabel</t>
  </si>
  <si>
    <t>Perakitan panel alarm, setting alarm</t>
  </si>
  <si>
    <t>Selector switch 4 pole 25mm SALZER</t>
  </si>
  <si>
    <t xml:space="preserve">Sirene Alarm EWIG ms-290 </t>
  </si>
</sst>
</file>

<file path=xl/styles.xml><?xml version="1.0" encoding="utf-8"?>
<styleSheet xmlns="http://schemas.openxmlformats.org/spreadsheetml/2006/main">
  <numFmts count="6">
    <numFmt numFmtId="164" formatCode="_(* #,##0_);_(* \(#,##0\);_(* &quot;-&quot;_);_(@_)"/>
    <numFmt numFmtId="165" formatCode="_(* #,##0.00_);_(* \(#,##0.00\);_(* &quot;-&quot;??_);_(@_)"/>
    <numFmt numFmtId="166" formatCode="_(* #,##0.00_);_(* \(#,##0.00\);_(* &quot;-&quot;_);_(@_)"/>
    <numFmt numFmtId="167" formatCode="_ * #,##0.00_ ;_ * \-#,##0.00_ ;_ * &quot;-&quot;??_ ;_ @_ "/>
    <numFmt numFmtId="168" formatCode="_(* #,##0.0_);_(* \(#,##0.0\);_(* &quot;-&quot;_);_(@_)"/>
    <numFmt numFmtId="170" formatCode="\ &quot;Terbilang :&quot;\ @"/>
  </numFmts>
  <fonts count="23">
    <font>
      <sz val="11"/>
      <color theme="1"/>
      <name val="Calibri"/>
      <family val="2"/>
      <charset val="1"/>
      <scheme val="minor"/>
    </font>
    <font>
      <sz val="10"/>
      <name val="Arial"/>
      <family val="2"/>
    </font>
    <font>
      <sz val="12"/>
      <name val="Arial"/>
      <family val="2"/>
    </font>
    <font>
      <sz val="10"/>
      <name val="Arial"/>
      <family val="2"/>
    </font>
    <font>
      <b/>
      <sz val="12"/>
      <name val="Verdana"/>
      <family val="2"/>
    </font>
    <font>
      <b/>
      <i/>
      <sz val="12"/>
      <name val="Verdana"/>
      <family val="2"/>
    </font>
    <font>
      <sz val="12"/>
      <name val="Verdana"/>
      <family val="2"/>
    </font>
    <font>
      <b/>
      <sz val="12"/>
      <name val="Arial"/>
      <family val="2"/>
    </font>
    <font>
      <b/>
      <u/>
      <sz val="12"/>
      <name val="Arial"/>
      <family val="2"/>
    </font>
    <font>
      <b/>
      <u/>
      <sz val="12"/>
      <name val="Verdana"/>
      <family val="2"/>
    </font>
    <font>
      <b/>
      <sz val="11"/>
      <name val="Arial"/>
      <family val="2"/>
    </font>
    <font>
      <b/>
      <i/>
      <sz val="12"/>
      <name val="Arial"/>
      <family val="2"/>
    </font>
    <font>
      <b/>
      <sz val="11"/>
      <name val="Verdana"/>
      <family val="2"/>
    </font>
    <font>
      <b/>
      <sz val="10"/>
      <name val="Verdana"/>
      <family val="2"/>
    </font>
    <font>
      <sz val="11"/>
      <name val="Arial"/>
      <family val="2"/>
    </font>
    <font>
      <sz val="11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u/>
      <sz val="11"/>
      <color theme="1"/>
      <name val="Calibri"/>
      <family val="2"/>
      <scheme val="minor"/>
    </font>
    <font>
      <b/>
      <i/>
      <u/>
      <sz val="11"/>
      <color theme="1"/>
      <name val="Calibri"/>
      <family val="2"/>
      <scheme val="minor"/>
    </font>
    <font>
      <sz val="11"/>
      <color theme="1"/>
      <name val="Calibri"/>
      <family val="2"/>
      <charset val="1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66">
    <border>
      <left/>
      <right/>
      <top/>
      <bottom/>
      <diagonal/>
    </border>
    <border>
      <left/>
      <right/>
      <top/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double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/>
      <bottom/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/>
      <bottom/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medium">
        <color indexed="64"/>
      </bottom>
      <diagonal/>
    </border>
    <border>
      <left style="double">
        <color indexed="64"/>
      </left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double">
        <color indexed="64"/>
      </right>
      <top style="medium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 style="medium">
        <color indexed="64"/>
      </right>
      <top style="double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double">
        <color indexed="64"/>
      </top>
      <bottom style="medium">
        <color indexed="64"/>
      </bottom>
      <diagonal/>
    </border>
    <border>
      <left style="medium">
        <color indexed="64"/>
      </left>
      <right style="double">
        <color indexed="64"/>
      </right>
      <top style="double">
        <color indexed="64"/>
      </top>
      <bottom style="medium">
        <color indexed="64"/>
      </bottom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double">
        <color indexed="64"/>
      </right>
      <top style="medium">
        <color indexed="64"/>
      </top>
      <bottom style="medium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double">
        <color indexed="64"/>
      </right>
      <top style="medium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</borders>
  <cellStyleXfs count="9">
    <xf numFmtId="0" fontId="0" fillId="0" borderId="0"/>
    <xf numFmtId="0" fontId="1" fillId="0" borderId="0">
      <alignment vertical="center"/>
    </xf>
    <xf numFmtId="0" fontId="3" fillId="0" borderId="0"/>
    <xf numFmtId="164" fontId="3" fillId="0" borderId="0" applyFont="0" applyFill="0" applyBorder="0" applyAlignment="0" applyProtection="0">
      <alignment vertical="center"/>
    </xf>
    <xf numFmtId="167" fontId="3" fillId="0" borderId="0" applyFont="0" applyFill="0" applyBorder="0" applyAlignment="0" applyProtection="0">
      <alignment vertical="center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15" fillId="0" borderId="0"/>
    <xf numFmtId="165" fontId="15" fillId="0" borderId="0" applyFont="0" applyFill="0" applyBorder="0" applyAlignment="0" applyProtection="0"/>
  </cellStyleXfs>
  <cellXfs count="276">
    <xf numFmtId="0" fontId="0" fillId="0" borderId="0" xfId="0"/>
    <xf numFmtId="0" fontId="2" fillId="0" borderId="0" xfId="1" applyFont="1">
      <alignment vertical="center"/>
    </xf>
    <xf numFmtId="0" fontId="2" fillId="0" borderId="0" xfId="2" applyFont="1"/>
    <xf numFmtId="166" fontId="2" fillId="0" borderId="0" xfId="3" applyNumberFormat="1" applyFont="1" applyAlignment="1">
      <alignment horizontal="center"/>
    </xf>
    <xf numFmtId="0" fontId="4" fillId="0" borderId="0" xfId="2" applyFont="1" applyAlignment="1">
      <alignment horizontal="center"/>
    </xf>
    <xf numFmtId="0" fontId="4" fillId="0" borderId="0" xfId="2" applyFont="1"/>
    <xf numFmtId="0" fontId="5" fillId="0" borderId="1" xfId="2" applyFont="1" applyBorder="1" applyAlignment="1">
      <alignment horizontal="center" vertical="center"/>
    </xf>
    <xf numFmtId="0" fontId="5" fillId="0" borderId="0" xfId="2" applyFont="1" applyAlignment="1">
      <alignment horizontal="center" vertical="center"/>
    </xf>
    <xf numFmtId="0" fontId="4" fillId="0" borderId="0" xfId="2" applyFont="1" applyAlignment="1">
      <alignment horizontal="center" vertical="center" wrapText="1"/>
    </xf>
    <xf numFmtId="0" fontId="4" fillId="0" borderId="8" xfId="2" applyFont="1" applyBorder="1" applyAlignment="1">
      <alignment horizontal="center" vertical="center" wrapText="1"/>
    </xf>
    <xf numFmtId="0" fontId="7" fillId="0" borderId="9" xfId="2" applyFont="1" applyBorder="1" applyAlignment="1">
      <alignment horizontal="left" vertical="center"/>
    </xf>
    <xf numFmtId="166" fontId="4" fillId="0" borderId="9" xfId="3" applyNumberFormat="1" applyFont="1" applyFill="1" applyBorder="1" applyAlignment="1">
      <alignment horizontal="center" vertical="center"/>
    </xf>
    <xf numFmtId="0" fontId="4" fillId="0" borderId="9" xfId="2" applyFont="1" applyBorder="1" applyAlignment="1">
      <alignment horizontal="center" vertical="center" wrapText="1"/>
    </xf>
    <xf numFmtId="0" fontId="4" fillId="0" borderId="10" xfId="2" applyFont="1" applyBorder="1" applyAlignment="1">
      <alignment horizontal="center" vertical="center" wrapText="1"/>
    </xf>
    <xf numFmtId="0" fontId="6" fillId="0" borderId="0" xfId="2" applyFont="1" applyAlignment="1">
      <alignment horizontal="center" vertical="center" wrapText="1"/>
    </xf>
    <xf numFmtId="166" fontId="4" fillId="0" borderId="0" xfId="3" applyNumberFormat="1" applyFont="1" applyBorder="1" applyAlignment="1">
      <alignment horizontal="center" vertical="center" wrapText="1"/>
    </xf>
    <xf numFmtId="0" fontId="7" fillId="0" borderId="11" xfId="2" applyFont="1" applyBorder="1" applyAlignment="1">
      <alignment horizontal="center"/>
    </xf>
    <xf numFmtId="0" fontId="8" fillId="0" borderId="12" xfId="2" applyFont="1" applyBorder="1" applyAlignment="1">
      <alignment wrapText="1"/>
    </xf>
    <xf numFmtId="166" fontId="2" fillId="0" borderId="12" xfId="3" applyNumberFormat="1" applyFont="1" applyFill="1" applyBorder="1" applyAlignment="1">
      <alignment horizontal="center" vertical="center" wrapText="1"/>
    </xf>
    <xf numFmtId="0" fontId="2" fillId="0" borderId="12" xfId="2" applyFont="1" applyBorder="1" applyAlignment="1">
      <alignment horizontal="center" vertical="center" wrapText="1"/>
    </xf>
    <xf numFmtId="164" fontId="2" fillId="0" borderId="12" xfId="3" applyFont="1" applyFill="1" applyBorder="1" applyAlignment="1">
      <alignment horizontal="center" vertical="center" wrapText="1"/>
    </xf>
    <xf numFmtId="164" fontId="2" fillId="0" borderId="13" xfId="3" applyFont="1" applyFill="1" applyBorder="1" applyAlignment="1">
      <alignment horizontal="center" vertical="center" wrapText="1"/>
    </xf>
    <xf numFmtId="0" fontId="9" fillId="0" borderId="0" xfId="2" applyFont="1"/>
    <xf numFmtId="166" fontId="6" fillId="0" borderId="0" xfId="3" applyNumberFormat="1" applyFont="1" applyBorder="1" applyAlignment="1">
      <alignment horizontal="center" vertical="center" wrapText="1"/>
    </xf>
    <xf numFmtId="164" fontId="6" fillId="0" borderId="0" xfId="3" applyFont="1" applyBorder="1" applyAlignment="1">
      <alignment horizontal="center" vertical="center" wrapText="1"/>
    </xf>
    <xf numFmtId="0" fontId="2" fillId="0" borderId="12" xfId="2" applyFont="1" applyBorder="1" applyAlignment="1">
      <alignment wrapText="1"/>
    </xf>
    <xf numFmtId="0" fontId="6" fillId="0" borderId="0" xfId="2" applyFont="1"/>
    <xf numFmtId="167" fontId="6" fillId="0" borderId="0" xfId="4" applyFont="1" applyBorder="1" applyAlignment="1">
      <alignment horizontal="center" vertical="center" wrapText="1"/>
    </xf>
    <xf numFmtId="10" fontId="6" fillId="0" borderId="0" xfId="2" applyNumberFormat="1" applyFont="1" applyAlignment="1">
      <alignment horizontal="center" vertical="center" wrapText="1"/>
    </xf>
    <xf numFmtId="10" fontId="6" fillId="0" borderId="0" xfId="4" applyNumberFormat="1" applyFont="1" applyBorder="1" applyAlignment="1">
      <alignment horizontal="right" vertical="center" wrapText="1"/>
    </xf>
    <xf numFmtId="37" fontId="6" fillId="0" borderId="0" xfId="3" applyNumberFormat="1" applyFont="1" applyBorder="1" applyAlignment="1">
      <alignment horizontal="right" vertical="center" wrapText="1"/>
    </xf>
    <xf numFmtId="0" fontId="2" fillId="0" borderId="11" xfId="2" applyFont="1" applyBorder="1" applyAlignment="1">
      <alignment horizontal="center" vertical="top"/>
    </xf>
    <xf numFmtId="167" fontId="2" fillId="0" borderId="12" xfId="4" applyFont="1" applyFill="1" applyBorder="1" applyAlignment="1">
      <alignment horizontal="center" vertical="top" wrapText="1"/>
    </xf>
    <xf numFmtId="0" fontId="2" fillId="0" borderId="12" xfId="2" applyFont="1" applyBorder="1" applyAlignment="1">
      <alignment horizontal="center" vertical="top" wrapText="1"/>
    </xf>
    <xf numFmtId="39" fontId="2" fillId="0" borderId="12" xfId="3" applyNumberFormat="1" applyFont="1" applyFill="1" applyBorder="1" applyAlignment="1">
      <alignment horizontal="right" vertical="top" wrapText="1"/>
    </xf>
    <xf numFmtId="39" fontId="2" fillId="0" borderId="13" xfId="3" applyNumberFormat="1" applyFont="1" applyFill="1" applyBorder="1" applyAlignment="1">
      <alignment horizontal="right" vertical="top" wrapText="1"/>
    </xf>
    <xf numFmtId="0" fontId="2" fillId="0" borderId="12" xfId="2" applyFont="1" applyBorder="1" applyAlignment="1">
      <alignment vertical="center" wrapText="1"/>
    </xf>
    <xf numFmtId="167" fontId="2" fillId="0" borderId="15" xfId="4" applyFont="1" applyFill="1" applyBorder="1" applyAlignment="1">
      <alignment horizontal="center" vertical="center" wrapText="1"/>
    </xf>
    <xf numFmtId="0" fontId="2" fillId="0" borderId="15" xfId="2" applyFont="1" applyBorder="1" applyAlignment="1">
      <alignment horizontal="center" vertical="center" wrapText="1"/>
    </xf>
    <xf numFmtId="39" fontId="2" fillId="0" borderId="15" xfId="3" applyNumberFormat="1" applyFont="1" applyFill="1" applyBorder="1" applyAlignment="1">
      <alignment horizontal="right" vertical="center" wrapText="1"/>
    </xf>
    <xf numFmtId="39" fontId="2" fillId="0" borderId="16" xfId="3" applyNumberFormat="1" applyFont="1" applyFill="1" applyBorder="1" applyAlignment="1">
      <alignment horizontal="right" vertical="center" wrapText="1"/>
    </xf>
    <xf numFmtId="1" fontId="6" fillId="0" borderId="0" xfId="3" applyNumberFormat="1" applyFont="1" applyBorder="1" applyAlignment="1">
      <alignment horizontal="center" vertical="center" wrapText="1"/>
    </xf>
    <xf numFmtId="0" fontId="2" fillId="0" borderId="21" xfId="2" applyFont="1" applyBorder="1" applyAlignment="1">
      <alignment wrapText="1"/>
    </xf>
    <xf numFmtId="167" fontId="2" fillId="0" borderId="22" xfId="4" applyFont="1" applyFill="1" applyBorder="1" applyAlignment="1">
      <alignment horizontal="center" vertical="top" wrapText="1"/>
    </xf>
    <xf numFmtId="0" fontId="2" fillId="0" borderId="23" xfId="2" applyFont="1" applyBorder="1" applyAlignment="1">
      <alignment horizontal="center" vertical="top" wrapText="1"/>
    </xf>
    <xf numFmtId="0" fontId="2" fillId="0" borderId="24" xfId="2" applyFont="1" applyBorder="1" applyAlignment="1">
      <alignment horizontal="center" vertical="top" wrapText="1"/>
    </xf>
    <xf numFmtId="39" fontId="7" fillId="0" borderId="22" xfId="3" applyNumberFormat="1" applyFont="1" applyFill="1" applyBorder="1" applyAlignment="1">
      <alignment horizontal="center" vertical="top" wrapText="1"/>
    </xf>
    <xf numFmtId="39" fontId="7" fillId="0" borderId="25" xfId="3" applyNumberFormat="1" applyFont="1" applyFill="1" applyBorder="1" applyAlignment="1">
      <alignment horizontal="right" vertical="top" wrapText="1"/>
    </xf>
    <xf numFmtId="165" fontId="6" fillId="0" borderId="0" xfId="2" applyNumberFormat="1" applyFont="1" applyAlignment="1">
      <alignment horizontal="center" vertical="center" wrapText="1"/>
    </xf>
    <xf numFmtId="167" fontId="6" fillId="0" borderId="0" xfId="4" applyFont="1" applyBorder="1" applyAlignment="1">
      <alignment horizontal="right" vertical="center" wrapText="1"/>
    </xf>
    <xf numFmtId="0" fontId="7" fillId="0" borderId="11" xfId="2" applyFont="1" applyBorder="1" applyAlignment="1">
      <alignment horizontal="center" vertical="top"/>
    </xf>
    <xf numFmtId="167" fontId="2" fillId="0" borderId="19" xfId="4" applyFont="1" applyFill="1" applyBorder="1" applyAlignment="1">
      <alignment horizontal="center" vertical="top" wrapText="1"/>
    </xf>
    <xf numFmtId="0" fontId="2" fillId="0" borderId="19" xfId="2" applyFont="1" applyBorder="1" applyAlignment="1">
      <alignment horizontal="center" vertical="top" wrapText="1"/>
    </xf>
    <xf numFmtId="39" fontId="2" fillId="0" borderId="19" xfId="3" applyNumberFormat="1" applyFont="1" applyFill="1" applyBorder="1" applyAlignment="1">
      <alignment horizontal="right" vertical="top" wrapText="1"/>
    </xf>
    <xf numFmtId="39" fontId="2" fillId="0" borderId="20" xfId="3" applyNumberFormat="1" applyFont="1" applyFill="1" applyBorder="1" applyAlignment="1">
      <alignment horizontal="right" vertical="top" wrapText="1"/>
    </xf>
    <xf numFmtId="0" fontId="2" fillId="0" borderId="11" xfId="2" applyFont="1" applyBorder="1" applyAlignment="1">
      <alignment horizontal="center" vertical="center"/>
    </xf>
    <xf numFmtId="167" fontId="2" fillId="0" borderId="12" xfId="4" applyFont="1" applyFill="1" applyBorder="1" applyAlignment="1">
      <alignment horizontal="center" vertical="center" wrapText="1"/>
    </xf>
    <xf numFmtId="39" fontId="2" fillId="0" borderId="12" xfId="3" applyNumberFormat="1" applyFont="1" applyFill="1" applyBorder="1" applyAlignment="1">
      <alignment horizontal="right" vertical="center" wrapText="1"/>
    </xf>
    <xf numFmtId="39" fontId="2" fillId="0" borderId="13" xfId="3" applyNumberFormat="1" applyFont="1" applyFill="1" applyBorder="1" applyAlignment="1">
      <alignment horizontal="right" vertical="center" wrapText="1"/>
    </xf>
    <xf numFmtId="167" fontId="2" fillId="0" borderId="15" xfId="4" applyFont="1" applyFill="1" applyBorder="1" applyAlignment="1">
      <alignment horizontal="center" vertical="top" wrapText="1"/>
    </xf>
    <xf numFmtId="0" fontId="2" fillId="0" borderId="15" xfId="2" applyFont="1" applyBorder="1" applyAlignment="1">
      <alignment horizontal="center" vertical="top" wrapText="1"/>
    </xf>
    <xf numFmtId="39" fontId="2" fillId="0" borderId="15" xfId="3" applyNumberFormat="1" applyFont="1" applyFill="1" applyBorder="1" applyAlignment="1">
      <alignment horizontal="right" vertical="top" wrapText="1"/>
    </xf>
    <xf numFmtId="39" fontId="2" fillId="0" borderId="16" xfId="3" applyNumberFormat="1" applyFont="1" applyFill="1" applyBorder="1" applyAlignment="1">
      <alignment horizontal="right" vertical="top" wrapText="1"/>
    </xf>
    <xf numFmtId="0" fontId="2" fillId="0" borderId="17" xfId="2" applyFont="1" applyBorder="1" applyAlignment="1">
      <alignment horizontal="center" vertical="top"/>
    </xf>
    <xf numFmtId="0" fontId="2" fillId="0" borderId="0" xfId="2" applyFont="1" applyAlignment="1">
      <alignment wrapText="1"/>
    </xf>
    <xf numFmtId="167" fontId="2" fillId="0" borderId="18" xfId="4" applyFont="1" applyFill="1" applyBorder="1" applyAlignment="1">
      <alignment horizontal="center" vertical="top" wrapText="1"/>
    </xf>
    <xf numFmtId="0" fontId="2" fillId="0" borderId="18" xfId="2" applyFont="1" applyBorder="1" applyAlignment="1">
      <alignment horizontal="center" vertical="top" wrapText="1"/>
    </xf>
    <xf numFmtId="39" fontId="2" fillId="0" borderId="18" xfId="3" applyNumberFormat="1" applyFont="1" applyFill="1" applyBorder="1" applyAlignment="1">
      <alignment horizontal="right" vertical="top" wrapText="1"/>
    </xf>
    <xf numFmtId="39" fontId="2" fillId="0" borderId="26" xfId="3" applyNumberFormat="1" applyFont="1" applyFill="1" applyBorder="1" applyAlignment="1">
      <alignment horizontal="right" vertical="top" wrapText="1"/>
    </xf>
    <xf numFmtId="0" fontId="10" fillId="0" borderId="28" xfId="2" applyFont="1" applyBorder="1" applyAlignment="1">
      <alignment vertical="center" wrapText="1"/>
    </xf>
    <xf numFmtId="167" fontId="7" fillId="0" borderId="10" xfId="2" applyNumberFormat="1" applyFont="1" applyBorder="1"/>
    <xf numFmtId="167" fontId="2" fillId="0" borderId="0" xfId="4" applyFont="1" applyAlignment="1"/>
    <xf numFmtId="0" fontId="10" fillId="0" borderId="0" xfId="2" applyFont="1" applyAlignment="1">
      <alignment vertical="center" wrapText="1"/>
    </xf>
    <xf numFmtId="39" fontId="7" fillId="0" borderId="13" xfId="2" applyNumberFormat="1" applyFont="1" applyBorder="1" applyAlignment="1">
      <alignment horizontal="right" vertical="center"/>
    </xf>
    <xf numFmtId="0" fontId="10" fillId="0" borderId="1" xfId="2" applyFont="1" applyBorder="1" applyAlignment="1">
      <alignment vertical="center" wrapText="1"/>
    </xf>
    <xf numFmtId="39" fontId="7" fillId="0" borderId="7" xfId="2" applyNumberFormat="1" applyFont="1" applyBorder="1" applyAlignment="1">
      <alignment horizontal="right" vertical="center"/>
    </xf>
    <xf numFmtId="0" fontId="9" fillId="0" borderId="0" xfId="2" applyFont="1" applyAlignment="1">
      <alignment horizontal="center" vertical="center"/>
    </xf>
    <xf numFmtId="0" fontId="1" fillId="0" borderId="0" xfId="1" applyAlignment="1">
      <alignment vertical="center" wrapText="1"/>
    </xf>
    <xf numFmtId="0" fontId="11" fillId="0" borderId="0" xfId="2" applyFont="1" applyAlignment="1">
      <alignment horizontal="left"/>
    </xf>
    <xf numFmtId="17" fontId="2" fillId="0" borderId="0" xfId="1" applyNumberFormat="1" applyFont="1">
      <alignment vertical="center"/>
    </xf>
    <xf numFmtId="0" fontId="7" fillId="0" borderId="0" xfId="2" applyFont="1" applyAlignment="1">
      <alignment horizontal="left"/>
    </xf>
    <xf numFmtId="0" fontId="12" fillId="0" borderId="0" xfId="2" applyFont="1" applyAlignment="1">
      <alignment horizontal="center"/>
    </xf>
    <xf numFmtId="0" fontId="14" fillId="0" borderId="0" xfId="1" applyFont="1">
      <alignment vertical="center"/>
    </xf>
    <xf numFmtId="0" fontId="4" fillId="0" borderId="41" xfId="2" applyFont="1" applyBorder="1" applyAlignment="1">
      <alignment horizontal="center" vertical="center" wrapText="1"/>
    </xf>
    <xf numFmtId="0" fontId="8" fillId="0" borderId="42" xfId="2" applyFont="1" applyBorder="1" applyAlignment="1">
      <alignment wrapText="1"/>
    </xf>
    <xf numFmtId="166" fontId="4" fillId="0" borderId="19" xfId="3" applyNumberFormat="1" applyFont="1" applyFill="1" applyBorder="1" applyAlignment="1">
      <alignment horizontal="center" vertical="center"/>
    </xf>
    <xf numFmtId="0" fontId="4" fillId="0" borderId="20" xfId="2" applyFont="1" applyBorder="1" applyAlignment="1">
      <alignment horizontal="center" vertical="center" wrapText="1"/>
    </xf>
    <xf numFmtId="0" fontId="2" fillId="0" borderId="13" xfId="2" applyFont="1" applyBorder="1" applyAlignment="1">
      <alignment horizontal="center" vertical="top" wrapText="1"/>
    </xf>
    <xf numFmtId="0" fontId="2" fillId="0" borderId="0" xfId="2" applyFont="1" applyAlignment="1">
      <alignment horizontal="center" vertical="top" wrapText="1"/>
    </xf>
    <xf numFmtId="0" fontId="2" fillId="0" borderId="21" xfId="2" applyFont="1" applyBorder="1"/>
    <xf numFmtId="0" fontId="8" fillId="0" borderId="21" xfId="2" applyFont="1" applyBorder="1" applyAlignment="1">
      <alignment wrapText="1"/>
    </xf>
    <xf numFmtId="0" fontId="2" fillId="0" borderId="21" xfId="2" applyFont="1" applyBorder="1" applyAlignment="1">
      <alignment vertical="top" wrapText="1"/>
    </xf>
    <xf numFmtId="0" fontId="2" fillId="0" borderId="43" xfId="2" applyFont="1" applyBorder="1" applyAlignment="1">
      <alignment horizontal="center" vertical="top"/>
    </xf>
    <xf numFmtId="0" fontId="2" fillId="0" borderId="44" xfId="2" applyFont="1" applyBorder="1"/>
    <xf numFmtId="167" fontId="2" fillId="0" borderId="39" xfId="4" applyFont="1" applyFill="1" applyBorder="1" applyAlignment="1">
      <alignment horizontal="center" vertical="top" wrapText="1"/>
    </xf>
    <xf numFmtId="0" fontId="2" fillId="0" borderId="40" xfId="2" applyFont="1" applyBorder="1" applyAlignment="1">
      <alignment horizontal="center" vertical="top" wrapText="1"/>
    </xf>
    <xf numFmtId="0" fontId="2" fillId="0" borderId="0" xfId="2" applyFont="1" applyAlignment="1">
      <alignment horizontal="center" vertical="top"/>
    </xf>
    <xf numFmtId="167" fontId="2" fillId="0" borderId="0" xfId="4" applyFont="1" applyFill="1" applyBorder="1" applyAlignment="1">
      <alignment horizontal="center" vertical="top" wrapText="1"/>
    </xf>
    <xf numFmtId="0" fontId="2" fillId="0" borderId="0" xfId="1" applyFont="1" applyAlignment="1">
      <alignment vertical="center" wrapText="1"/>
    </xf>
    <xf numFmtId="0" fontId="1" fillId="0" borderId="0" xfId="1" applyAlignment="1"/>
    <xf numFmtId="0" fontId="4" fillId="0" borderId="17" xfId="2" applyFont="1" applyBorder="1" applyAlignment="1">
      <alignment horizontal="center" vertical="center" wrapText="1"/>
    </xf>
    <xf numFmtId="0" fontId="7" fillId="0" borderId="18" xfId="2" applyFont="1" applyBorder="1" applyAlignment="1">
      <alignment horizontal="left" vertical="center"/>
    </xf>
    <xf numFmtId="166" fontId="4" fillId="0" borderId="18" xfId="3" applyNumberFormat="1" applyFont="1" applyFill="1" applyBorder="1" applyAlignment="1">
      <alignment horizontal="center" vertical="center"/>
    </xf>
    <xf numFmtId="0" fontId="4" fillId="0" borderId="18" xfId="2" applyFont="1" applyBorder="1" applyAlignment="1">
      <alignment horizontal="center" vertical="center" wrapText="1"/>
    </xf>
    <xf numFmtId="0" fontId="4" fillId="0" borderId="26" xfId="2" applyFont="1" applyBorder="1" applyAlignment="1">
      <alignment horizontal="center" vertical="center" wrapText="1"/>
    </xf>
    <xf numFmtId="0" fontId="7" fillId="0" borderId="17" xfId="2" applyFont="1" applyBorder="1" applyAlignment="1">
      <alignment horizontal="center"/>
    </xf>
    <xf numFmtId="0" fontId="8" fillId="0" borderId="0" xfId="2" applyFont="1" applyAlignment="1">
      <alignment wrapText="1"/>
    </xf>
    <xf numFmtId="166" fontId="2" fillId="0" borderId="18" xfId="3" applyNumberFormat="1" applyFont="1" applyFill="1" applyBorder="1" applyAlignment="1">
      <alignment horizontal="center" vertical="center" wrapText="1"/>
    </xf>
    <xf numFmtId="0" fontId="2" fillId="0" borderId="18" xfId="2" applyFont="1" applyBorder="1" applyAlignment="1">
      <alignment horizontal="center" vertical="center" wrapText="1"/>
    </xf>
    <xf numFmtId="164" fontId="2" fillId="0" borderId="18" xfId="3" applyFont="1" applyFill="1" applyBorder="1" applyAlignment="1">
      <alignment horizontal="center" vertical="center" wrapText="1"/>
    </xf>
    <xf numFmtId="164" fontId="2" fillId="0" borderId="26" xfId="3" applyFont="1" applyFill="1" applyBorder="1" applyAlignment="1">
      <alignment horizontal="center" vertical="center" wrapText="1"/>
    </xf>
    <xf numFmtId="0" fontId="2" fillId="0" borderId="18" xfId="2" applyFont="1" applyBorder="1" applyAlignment="1">
      <alignment wrapText="1"/>
    </xf>
    <xf numFmtId="39" fontId="7" fillId="0" borderId="18" xfId="3" applyNumberFormat="1" applyFont="1" applyFill="1" applyBorder="1" applyAlignment="1">
      <alignment horizontal="right" vertical="top" wrapText="1"/>
    </xf>
    <xf numFmtId="39" fontId="7" fillId="0" borderId="26" xfId="3" applyNumberFormat="1" applyFont="1" applyFill="1" applyBorder="1" applyAlignment="1">
      <alignment horizontal="right" vertical="top" wrapText="1"/>
    </xf>
    <xf numFmtId="0" fontId="7" fillId="0" borderId="17" xfId="2" applyFont="1" applyBorder="1" applyAlignment="1">
      <alignment horizontal="center" vertical="top"/>
    </xf>
    <xf numFmtId="0" fontId="2" fillId="0" borderId="0" xfId="2" applyFont="1" applyAlignment="1">
      <alignment vertical="top" wrapText="1"/>
    </xf>
    <xf numFmtId="0" fontId="2" fillId="0" borderId="0" xfId="2" applyFont="1" applyAlignment="1">
      <alignment horizontal="center"/>
    </xf>
    <xf numFmtId="0" fontId="2" fillId="0" borderId="45" xfId="2" applyFont="1" applyBorder="1" applyAlignment="1">
      <alignment horizontal="center" vertical="top" wrapText="1"/>
    </xf>
    <xf numFmtId="0" fontId="7" fillId="0" borderId="6" xfId="2" applyFont="1" applyBorder="1" applyAlignment="1">
      <alignment horizontal="right"/>
    </xf>
    <xf numFmtId="167" fontId="7" fillId="0" borderId="7" xfId="2" applyNumberFormat="1" applyFont="1" applyBorder="1"/>
    <xf numFmtId="165" fontId="7" fillId="0" borderId="46" xfId="2" applyNumberFormat="1" applyFont="1" applyBorder="1"/>
    <xf numFmtId="167" fontId="7" fillId="0" borderId="31" xfId="2" applyNumberFormat="1" applyFont="1" applyBorder="1"/>
    <xf numFmtId="165" fontId="7" fillId="0" borderId="47" xfId="2" applyNumberFormat="1" applyFont="1" applyBorder="1"/>
    <xf numFmtId="167" fontId="7" fillId="0" borderId="31" xfId="4" applyFont="1" applyBorder="1">
      <alignment vertical="center"/>
    </xf>
    <xf numFmtId="39" fontId="7" fillId="0" borderId="31" xfId="2" applyNumberFormat="1" applyFont="1" applyBorder="1" applyAlignment="1">
      <alignment horizontal="right" vertical="center"/>
    </xf>
    <xf numFmtId="165" fontId="7" fillId="0" borderId="48" xfId="2" applyNumberFormat="1" applyFont="1" applyBorder="1"/>
    <xf numFmtId="167" fontId="7" fillId="0" borderId="52" xfId="2" applyNumberFormat="1" applyFont="1" applyBorder="1"/>
    <xf numFmtId="167" fontId="7" fillId="0" borderId="0" xfId="2" applyNumberFormat="1" applyFont="1"/>
    <xf numFmtId="167" fontId="7" fillId="0" borderId="56" xfId="4" applyFont="1" applyBorder="1">
      <alignment vertical="center"/>
    </xf>
    <xf numFmtId="167" fontId="7" fillId="0" borderId="0" xfId="4" applyFont="1" applyBorder="1">
      <alignment vertical="center"/>
    </xf>
    <xf numFmtId="39" fontId="7" fillId="0" borderId="56" xfId="2" applyNumberFormat="1" applyFont="1" applyBorder="1" applyAlignment="1">
      <alignment horizontal="right" vertical="center"/>
    </xf>
    <xf numFmtId="39" fontId="7" fillId="0" borderId="0" xfId="2" applyNumberFormat="1" applyFont="1" applyAlignment="1">
      <alignment horizontal="right" vertical="center"/>
    </xf>
    <xf numFmtId="39" fontId="7" fillId="0" borderId="60" xfId="2" applyNumberFormat="1" applyFont="1" applyBorder="1" applyAlignment="1">
      <alignment horizontal="right" vertical="center"/>
    </xf>
    <xf numFmtId="0" fontId="17" fillId="0" borderId="0" xfId="7" applyFont="1"/>
    <xf numFmtId="0" fontId="18" fillId="0" borderId="0" xfId="7" applyFont="1" applyAlignment="1">
      <alignment horizontal="center"/>
    </xf>
    <xf numFmtId="0" fontId="15" fillId="0" borderId="0" xfId="7"/>
    <xf numFmtId="0" fontId="19" fillId="0" borderId="39" xfId="7" applyFont="1" applyBorder="1" applyAlignment="1">
      <alignment horizontal="center"/>
    </xf>
    <xf numFmtId="0" fontId="19" fillId="0" borderId="44" xfId="7" applyFont="1" applyBorder="1" applyAlignment="1">
      <alignment horizontal="center"/>
    </xf>
    <xf numFmtId="0" fontId="19" fillId="0" borderId="39" xfId="7" applyFont="1" applyBorder="1" applyAlignment="1">
      <alignment horizontal="center" wrapText="1"/>
    </xf>
    <xf numFmtId="0" fontId="19" fillId="0" borderId="0" xfId="7" applyFont="1"/>
    <xf numFmtId="0" fontId="15" fillId="0" borderId="18" xfId="7" applyBorder="1" applyAlignment="1">
      <alignment horizontal="center"/>
    </xf>
    <xf numFmtId="0" fontId="20" fillId="0" borderId="18" xfId="7" applyFont="1" applyBorder="1" applyAlignment="1">
      <alignment horizontal="left"/>
    </xf>
    <xf numFmtId="0" fontId="15" fillId="0" borderId="45" xfId="7" applyBorder="1" applyAlignment="1">
      <alignment horizontal="center"/>
    </xf>
    <xf numFmtId="0" fontId="15" fillId="0" borderId="62" xfId="7" applyBorder="1" applyAlignment="1">
      <alignment horizontal="center"/>
    </xf>
    <xf numFmtId="0" fontId="15" fillId="0" borderId="3" xfId="7" applyBorder="1" applyAlignment="1">
      <alignment horizontal="center"/>
    </xf>
    <xf numFmtId="0" fontId="15" fillId="0" borderId="19" xfId="7" applyBorder="1" applyAlignment="1">
      <alignment horizontal="center" vertical="top"/>
    </xf>
    <xf numFmtId="0" fontId="15" fillId="0" borderId="19" xfId="7" applyBorder="1" applyAlignment="1">
      <alignment vertical="top" wrapText="1"/>
    </xf>
    <xf numFmtId="165" fontId="0" fillId="0" borderId="42" xfId="8" applyFont="1" applyBorder="1" applyAlignment="1">
      <alignment vertical="top"/>
    </xf>
    <xf numFmtId="0" fontId="15" fillId="0" borderId="42" xfId="7" applyBorder="1" applyAlignment="1">
      <alignment vertical="top"/>
    </xf>
    <xf numFmtId="0" fontId="15" fillId="0" borderId="63" xfId="7" applyBorder="1" applyAlignment="1">
      <alignment vertical="top"/>
    </xf>
    <xf numFmtId="165" fontId="0" fillId="0" borderId="19" xfId="8" applyFont="1" applyBorder="1" applyAlignment="1">
      <alignment vertical="top" wrapText="1"/>
    </xf>
    <xf numFmtId="165" fontId="15" fillId="0" borderId="0" xfId="7" applyNumberFormat="1" applyAlignment="1">
      <alignment vertical="top"/>
    </xf>
    <xf numFmtId="0" fontId="15" fillId="0" borderId="0" xfId="7" applyAlignment="1">
      <alignment vertical="top"/>
    </xf>
    <xf numFmtId="0" fontId="15" fillId="0" borderId="12" xfId="7" applyBorder="1" applyAlignment="1">
      <alignment horizontal="center" vertical="top"/>
    </xf>
    <xf numFmtId="0" fontId="15" fillId="0" borderId="12" xfId="7" applyBorder="1" applyAlignment="1">
      <alignment vertical="top" wrapText="1"/>
    </xf>
    <xf numFmtId="165" fontId="0" fillId="0" borderId="12" xfId="8" applyFont="1" applyBorder="1" applyAlignment="1">
      <alignment vertical="top" wrapText="1"/>
    </xf>
    <xf numFmtId="165" fontId="0" fillId="0" borderId="19" xfId="8" quotePrefix="1" applyFont="1" applyBorder="1" applyAlignment="1">
      <alignment vertical="top" wrapText="1"/>
    </xf>
    <xf numFmtId="165" fontId="0" fillId="0" borderId="12" xfId="8" quotePrefix="1" applyFont="1" applyBorder="1" applyAlignment="1">
      <alignment vertical="top" wrapText="1"/>
    </xf>
    <xf numFmtId="0" fontId="15" fillId="0" borderId="0" xfId="7" applyAlignment="1">
      <alignment horizontal="center"/>
    </xf>
    <xf numFmtId="165" fontId="15" fillId="0" borderId="12" xfId="7" applyNumberFormat="1" applyBorder="1"/>
    <xf numFmtId="165" fontId="15" fillId="0" borderId="64" xfId="7" applyNumberFormat="1" applyBorder="1"/>
    <xf numFmtId="165" fontId="15" fillId="0" borderId="33" xfId="7" applyNumberFormat="1" applyBorder="1"/>
    <xf numFmtId="0" fontId="21" fillId="0" borderId="0" xfId="7" applyFont="1" applyAlignment="1">
      <alignment horizontal="left"/>
    </xf>
    <xf numFmtId="165" fontId="0" fillId="0" borderId="12" xfId="8" applyFont="1" applyBorder="1"/>
    <xf numFmtId="165" fontId="0" fillId="0" borderId="45" xfId="8" applyFont="1" applyBorder="1"/>
    <xf numFmtId="0" fontId="15" fillId="0" borderId="65" xfId="7" applyBorder="1"/>
    <xf numFmtId="0" fontId="15" fillId="0" borderId="0" xfId="7" quotePrefix="1" applyAlignment="1">
      <alignment horizontal="left"/>
    </xf>
    <xf numFmtId="165" fontId="15" fillId="0" borderId="45" xfId="7" applyNumberFormat="1" applyBorder="1"/>
    <xf numFmtId="165" fontId="19" fillId="0" borderId="12" xfId="7" applyNumberFormat="1" applyFont="1" applyBorder="1"/>
    <xf numFmtId="165" fontId="19" fillId="0" borderId="45" xfId="7" applyNumberFormat="1" applyFont="1" applyBorder="1"/>
    <xf numFmtId="0" fontId="2" fillId="0" borderId="14" xfId="2" applyFont="1" applyBorder="1" applyAlignment="1">
      <alignment horizontal="center" vertical="center"/>
    </xf>
    <xf numFmtId="0" fontId="2" fillId="0" borderId="0" xfId="1" applyFont="1" applyAlignment="1">
      <alignment vertical="top"/>
    </xf>
    <xf numFmtId="0" fontId="2" fillId="0" borderId="14" xfId="2" applyFont="1" applyBorder="1" applyAlignment="1">
      <alignment horizontal="center" vertical="top"/>
    </xf>
    <xf numFmtId="0" fontId="2" fillId="0" borderId="12" xfId="2" applyFont="1" applyBorder="1" applyAlignment="1">
      <alignment vertical="top" wrapText="1"/>
    </xf>
    <xf numFmtId="0" fontId="6" fillId="0" borderId="0" xfId="2" applyFont="1" applyAlignment="1">
      <alignment vertical="top"/>
    </xf>
    <xf numFmtId="167" fontId="6" fillId="0" borderId="0" xfId="4" applyFont="1" applyBorder="1" applyAlignment="1">
      <alignment horizontal="center" vertical="top" wrapText="1"/>
    </xf>
    <xf numFmtId="10" fontId="6" fillId="0" borderId="0" xfId="2" applyNumberFormat="1" applyFont="1" applyAlignment="1">
      <alignment horizontal="center" vertical="top" wrapText="1"/>
    </xf>
    <xf numFmtId="10" fontId="6" fillId="0" borderId="0" xfId="4" applyNumberFormat="1" applyFont="1" applyBorder="1" applyAlignment="1">
      <alignment horizontal="right" vertical="top" wrapText="1"/>
    </xf>
    <xf numFmtId="37" fontId="6" fillId="0" borderId="0" xfId="3" applyNumberFormat="1" applyFont="1" applyBorder="1" applyAlignment="1">
      <alignment horizontal="right" vertical="top" wrapText="1"/>
    </xf>
    <xf numFmtId="165" fontId="2" fillId="0" borderId="0" xfId="2" applyNumberFormat="1" applyFont="1"/>
    <xf numFmtId="168" fontId="2" fillId="0" borderId="0" xfId="1" applyNumberFormat="1" applyFont="1">
      <alignment vertical="center"/>
    </xf>
    <xf numFmtId="168" fontId="2" fillId="0" borderId="0" xfId="3" applyNumberFormat="1" applyFont="1" applyAlignment="1">
      <alignment horizontal="center"/>
    </xf>
    <xf numFmtId="168" fontId="5" fillId="0" borderId="1" xfId="2" applyNumberFormat="1" applyFont="1" applyBorder="1" applyAlignment="1">
      <alignment horizontal="center" vertical="center"/>
    </xf>
    <xf numFmtId="168" fontId="4" fillId="0" borderId="9" xfId="3" applyNumberFormat="1" applyFont="1" applyFill="1" applyBorder="1" applyAlignment="1">
      <alignment horizontal="center" vertical="center"/>
    </xf>
    <xf numFmtId="168" fontId="2" fillId="0" borderId="12" xfId="3" applyNumberFormat="1" applyFont="1" applyFill="1" applyBorder="1" applyAlignment="1">
      <alignment horizontal="center" vertical="center" wrapText="1"/>
    </xf>
    <xf numFmtId="168" fontId="2" fillId="0" borderId="15" xfId="4" applyNumberFormat="1" applyFont="1" applyFill="1" applyBorder="1" applyAlignment="1">
      <alignment horizontal="center" vertical="center" wrapText="1"/>
    </xf>
    <xf numFmtId="168" fontId="2" fillId="0" borderId="12" xfId="4" applyNumberFormat="1" applyFont="1" applyFill="1" applyBorder="1" applyAlignment="1">
      <alignment horizontal="center" vertical="top" wrapText="1"/>
    </xf>
    <xf numFmtId="168" fontId="2" fillId="0" borderId="19" xfId="4" applyNumberFormat="1" applyFont="1" applyFill="1" applyBorder="1" applyAlignment="1">
      <alignment horizontal="center" vertical="top" wrapText="1"/>
    </xf>
    <xf numFmtId="168" fontId="2" fillId="0" borderId="12" xfId="4" applyNumberFormat="1" applyFont="1" applyFill="1" applyBorder="1" applyAlignment="1">
      <alignment horizontal="center" vertical="center" wrapText="1"/>
    </xf>
    <xf numFmtId="168" fontId="2" fillId="0" borderId="18" xfId="4" applyNumberFormat="1" applyFont="1" applyFill="1" applyBorder="1" applyAlignment="1">
      <alignment horizontal="center" vertical="top" wrapText="1"/>
    </xf>
    <xf numFmtId="168" fontId="12" fillId="0" borderId="0" xfId="2" applyNumberFormat="1" applyFont="1" applyAlignment="1">
      <alignment horizontal="center"/>
    </xf>
    <xf numFmtId="168" fontId="4" fillId="0" borderId="19" xfId="3" applyNumberFormat="1" applyFont="1" applyFill="1" applyBorder="1" applyAlignment="1">
      <alignment horizontal="center" vertical="center"/>
    </xf>
    <xf numFmtId="168" fontId="2" fillId="0" borderId="39" xfId="4" applyNumberFormat="1" applyFont="1" applyFill="1" applyBorder="1" applyAlignment="1">
      <alignment horizontal="center" vertical="top" wrapText="1"/>
    </xf>
    <xf numFmtId="168" fontId="2" fillId="0" borderId="0" xfId="4" applyNumberFormat="1" applyFont="1" applyFill="1" applyBorder="1" applyAlignment="1">
      <alignment horizontal="center" vertical="top" wrapText="1"/>
    </xf>
    <xf numFmtId="168" fontId="4" fillId="0" borderId="0" xfId="2" applyNumberFormat="1" applyFont="1" applyAlignment="1">
      <alignment horizontal="center"/>
    </xf>
    <xf numFmtId="168" fontId="4" fillId="0" borderId="18" xfId="3" applyNumberFormat="1" applyFont="1" applyFill="1" applyBorder="1" applyAlignment="1">
      <alignment horizontal="center" vertical="center"/>
    </xf>
    <xf numFmtId="168" fontId="2" fillId="0" borderId="18" xfId="3" applyNumberFormat="1" applyFont="1" applyFill="1" applyBorder="1" applyAlignment="1">
      <alignment horizontal="center" vertical="center" wrapText="1"/>
    </xf>
    <xf numFmtId="164" fontId="19" fillId="2" borderId="0" xfId="5" applyFont="1" applyFill="1"/>
    <xf numFmtId="0" fontId="22" fillId="2" borderId="0" xfId="1" applyFont="1" applyFill="1" applyAlignment="1"/>
    <xf numFmtId="0" fontId="19" fillId="2" borderId="0" xfId="1" applyFont="1" applyFill="1" applyAlignment="1"/>
    <xf numFmtId="164" fontId="22" fillId="2" borderId="0" xfId="1" applyNumberFormat="1" applyFont="1" applyFill="1" applyAlignment="1"/>
    <xf numFmtId="0" fontId="2" fillId="0" borderId="21" xfId="2" applyFont="1" applyBorder="1" applyAlignment="1">
      <alignment horizontal="center" vertical="top" wrapText="1"/>
    </xf>
    <xf numFmtId="39" fontId="7" fillId="0" borderId="12" xfId="3" applyNumberFormat="1" applyFont="1" applyFill="1" applyBorder="1" applyAlignment="1">
      <alignment horizontal="center" vertical="top" wrapText="1"/>
    </xf>
    <xf numFmtId="39" fontId="7" fillId="0" borderId="13" xfId="3" applyNumberFormat="1" applyFont="1" applyFill="1" applyBorder="1" applyAlignment="1">
      <alignment horizontal="right" vertical="top" wrapText="1"/>
    </xf>
    <xf numFmtId="0" fontId="19" fillId="0" borderId="12" xfId="7" applyFont="1" applyBorder="1" applyAlignment="1">
      <alignment horizontal="right"/>
    </xf>
    <xf numFmtId="0" fontId="16" fillId="0" borderId="0" xfId="7" applyFont="1" applyAlignment="1">
      <alignment horizontal="center"/>
    </xf>
    <xf numFmtId="0" fontId="19" fillId="0" borderId="44" xfId="7" applyFont="1" applyBorder="1" applyAlignment="1">
      <alignment horizontal="center"/>
    </xf>
    <xf numFmtId="0" fontId="19" fillId="0" borderId="61" xfId="7" applyFont="1" applyBorder="1" applyAlignment="1">
      <alignment horizontal="center"/>
    </xf>
    <xf numFmtId="0" fontId="15" fillId="0" borderId="12" xfId="7" applyBorder="1" applyAlignment="1">
      <alignment horizontal="right" vertical="top"/>
    </xf>
    <xf numFmtId="0" fontId="15" fillId="0" borderId="12" xfId="7" applyBorder="1" applyAlignment="1">
      <alignment horizontal="right"/>
    </xf>
    <xf numFmtId="0" fontId="4" fillId="0" borderId="0" xfId="2" applyFont="1" applyAlignment="1">
      <alignment horizontal="center"/>
    </xf>
    <xf numFmtId="0" fontId="1" fillId="0" borderId="0" xfId="1" applyAlignment="1">
      <alignment horizontal="center"/>
    </xf>
    <xf numFmtId="0" fontId="4" fillId="0" borderId="2" xfId="2" applyFont="1" applyBorder="1" applyAlignment="1">
      <alignment horizontal="center" vertical="center" wrapText="1"/>
    </xf>
    <xf numFmtId="0" fontId="4" fillId="0" borderId="5" xfId="2" applyFont="1" applyBorder="1" applyAlignment="1">
      <alignment horizontal="center" vertical="center" wrapText="1"/>
    </xf>
    <xf numFmtId="0" fontId="4" fillId="0" borderId="3" xfId="2" applyFont="1" applyBorder="1" applyAlignment="1">
      <alignment horizontal="center" vertical="center" wrapText="1"/>
    </xf>
    <xf numFmtId="0" fontId="6" fillId="0" borderId="6" xfId="2" applyFont="1" applyBorder="1" applyAlignment="1">
      <alignment horizontal="center" vertical="center" wrapText="1"/>
    </xf>
    <xf numFmtId="166" fontId="4" fillId="0" borderId="3" xfId="3" applyNumberFormat="1" applyFont="1" applyFill="1" applyBorder="1" applyAlignment="1">
      <alignment horizontal="center" vertical="center"/>
    </xf>
    <xf numFmtId="166" fontId="4" fillId="0" borderId="6" xfId="3" applyNumberFormat="1" applyFont="1" applyFill="1" applyBorder="1" applyAlignment="1">
      <alignment horizontal="center" vertical="center"/>
    </xf>
    <xf numFmtId="0" fontId="4" fillId="0" borderId="6" xfId="2" applyFont="1" applyBorder="1" applyAlignment="1">
      <alignment horizontal="center" vertical="center" wrapText="1"/>
    </xf>
    <xf numFmtId="0" fontId="4" fillId="0" borderId="4" xfId="2" applyFont="1" applyBorder="1" applyAlignment="1">
      <alignment horizontal="center" vertical="center" wrapText="1"/>
    </xf>
    <xf numFmtId="0" fontId="4" fillId="0" borderId="7" xfId="2" applyFont="1" applyBorder="1" applyAlignment="1">
      <alignment horizontal="center" vertical="center" wrapText="1"/>
    </xf>
    <xf numFmtId="0" fontId="4" fillId="0" borderId="0" xfId="2" applyFont="1" applyAlignment="1">
      <alignment horizontal="center" vertical="center" wrapText="1"/>
    </xf>
    <xf numFmtId="0" fontId="6" fillId="0" borderId="0" xfId="2" applyFont="1" applyAlignment="1">
      <alignment horizontal="center" vertical="center" wrapText="1"/>
    </xf>
    <xf numFmtId="166" fontId="4" fillId="0" borderId="0" xfId="3" applyNumberFormat="1" applyFont="1" applyBorder="1" applyAlignment="1">
      <alignment horizontal="center" vertical="center" wrapText="1"/>
    </xf>
    <xf numFmtId="0" fontId="10" fillId="0" borderId="27" xfId="2" applyFont="1" applyBorder="1" applyAlignment="1">
      <alignment horizontal="left" vertical="center" wrapText="1"/>
    </xf>
    <xf numFmtId="0" fontId="10" fillId="0" borderId="28" xfId="2" applyFont="1" applyBorder="1" applyAlignment="1">
      <alignment horizontal="left" vertical="center" wrapText="1"/>
    </xf>
    <xf numFmtId="0" fontId="10" fillId="0" borderId="31" xfId="2" applyFont="1" applyBorder="1" applyAlignment="1">
      <alignment horizontal="left" vertical="center" wrapText="1"/>
    </xf>
    <xf numFmtId="0" fontId="10" fillId="0" borderId="0" xfId="2" applyFont="1" applyAlignment="1">
      <alignment horizontal="left" vertical="center" wrapText="1"/>
    </xf>
    <xf numFmtId="0" fontId="10" fillId="0" borderId="34" xfId="2" applyFont="1" applyBorder="1" applyAlignment="1">
      <alignment horizontal="left" vertical="center" wrapText="1"/>
    </xf>
    <xf numFmtId="0" fontId="10" fillId="0" borderId="1" xfId="2" applyFont="1" applyBorder="1" applyAlignment="1">
      <alignment horizontal="left" vertical="center" wrapText="1"/>
    </xf>
    <xf numFmtId="0" fontId="7" fillId="0" borderId="29" xfId="2" applyFont="1" applyBorder="1" applyAlignment="1">
      <alignment horizontal="center"/>
    </xf>
    <xf numFmtId="0" fontId="7" fillId="0" borderId="30" xfId="2" applyFont="1" applyBorder="1" applyAlignment="1">
      <alignment horizontal="center"/>
    </xf>
    <xf numFmtId="0" fontId="7" fillId="0" borderId="32" xfId="2" applyFont="1" applyBorder="1" applyAlignment="1">
      <alignment horizontal="center"/>
    </xf>
    <xf numFmtId="0" fontId="7" fillId="0" borderId="33" xfId="2" applyFont="1" applyBorder="1" applyAlignment="1">
      <alignment horizontal="center"/>
    </xf>
    <xf numFmtId="0" fontId="7" fillId="0" borderId="34" xfId="2" applyFont="1" applyBorder="1" applyAlignment="1">
      <alignment horizontal="center"/>
    </xf>
    <xf numFmtId="0" fontId="7" fillId="0" borderId="35" xfId="2" applyFont="1" applyBorder="1" applyAlignment="1">
      <alignment horizontal="center"/>
    </xf>
    <xf numFmtId="0" fontId="9" fillId="0" borderId="0" xfId="2" applyFont="1" applyAlignment="1">
      <alignment horizontal="center" vertical="center"/>
    </xf>
    <xf numFmtId="0" fontId="12" fillId="0" borderId="0" xfId="2" applyFont="1" applyAlignment="1">
      <alignment horizontal="center"/>
    </xf>
    <xf numFmtId="0" fontId="13" fillId="0" borderId="0" xfId="2" applyFont="1" applyAlignment="1">
      <alignment horizontal="center"/>
    </xf>
    <xf numFmtId="0" fontId="4" fillId="0" borderId="36" xfId="2" applyFont="1" applyBorder="1" applyAlignment="1">
      <alignment horizontal="center" vertical="center" wrapText="1"/>
    </xf>
    <xf numFmtId="0" fontId="4" fillId="0" borderId="37" xfId="2" applyFont="1" applyBorder="1" applyAlignment="1">
      <alignment horizontal="center" vertical="center" wrapText="1"/>
    </xf>
    <xf numFmtId="0" fontId="4" fillId="0" borderId="29" xfId="2" applyFont="1" applyBorder="1" applyAlignment="1">
      <alignment horizontal="center" vertical="center" wrapText="1"/>
    </xf>
    <xf numFmtId="0" fontId="4" fillId="0" borderId="38" xfId="2" applyFont="1" applyBorder="1" applyAlignment="1">
      <alignment horizontal="center" vertical="center" wrapText="1"/>
    </xf>
    <xf numFmtId="166" fontId="4" fillId="0" borderId="9" xfId="3" applyNumberFormat="1" applyFont="1" applyFill="1" applyBorder="1" applyAlignment="1">
      <alignment horizontal="center" vertical="center"/>
    </xf>
    <xf numFmtId="166" fontId="4" fillId="0" borderId="39" xfId="3" applyNumberFormat="1" applyFont="1" applyFill="1" applyBorder="1" applyAlignment="1">
      <alignment horizontal="center" vertical="center"/>
    </xf>
    <xf numFmtId="0" fontId="4" fillId="0" borderId="10" xfId="2" applyFont="1" applyBorder="1" applyAlignment="1">
      <alignment horizontal="center" vertical="center" wrapText="1"/>
    </xf>
    <xf numFmtId="0" fontId="4" fillId="0" borderId="40" xfId="2" applyFont="1" applyBorder="1" applyAlignment="1">
      <alignment horizontal="center" vertical="center" wrapText="1"/>
    </xf>
    <xf numFmtId="0" fontId="2" fillId="0" borderId="0" xfId="1" applyFont="1" applyAlignment="1">
      <alignment horizontal="center" vertical="center"/>
    </xf>
    <xf numFmtId="0" fontId="10" fillId="0" borderId="27" xfId="2" applyFont="1" applyBorder="1" applyAlignment="1">
      <alignment horizontal="center" vertical="center" wrapText="1"/>
    </xf>
    <xf numFmtId="0" fontId="10" fillId="0" borderId="28" xfId="2" applyFont="1" applyBorder="1" applyAlignment="1">
      <alignment horizontal="center" vertical="center" wrapText="1"/>
    </xf>
    <xf numFmtId="0" fontId="10" fillId="0" borderId="31" xfId="2" applyFont="1" applyBorder="1" applyAlignment="1">
      <alignment horizontal="center" vertical="center" wrapText="1"/>
    </xf>
    <xf numFmtId="0" fontId="10" fillId="0" borderId="0" xfId="2" applyFont="1" applyAlignment="1">
      <alignment horizontal="center" vertical="center" wrapText="1"/>
    </xf>
    <xf numFmtId="0" fontId="10" fillId="0" borderId="34" xfId="2" applyFont="1" applyBorder="1" applyAlignment="1">
      <alignment horizontal="center" vertical="center" wrapText="1"/>
    </xf>
    <xf numFmtId="0" fontId="10" fillId="0" borderId="1" xfId="2" applyFont="1" applyBorder="1" applyAlignment="1">
      <alignment horizontal="center" vertical="center" wrapText="1"/>
    </xf>
    <xf numFmtId="0" fontId="7" fillId="0" borderId="46" xfId="2" applyFont="1" applyBorder="1" applyAlignment="1">
      <alignment horizontal="center"/>
    </xf>
    <xf numFmtId="0" fontId="7" fillId="0" borderId="47" xfId="2" applyFont="1" applyBorder="1" applyAlignment="1">
      <alignment horizontal="center"/>
    </xf>
    <xf numFmtId="0" fontId="7" fillId="0" borderId="48" xfId="2" applyFont="1" applyBorder="1" applyAlignment="1">
      <alignment horizontal="center"/>
    </xf>
    <xf numFmtId="0" fontId="10" fillId="0" borderId="49" xfId="2" applyFont="1" applyBorder="1" applyAlignment="1">
      <alignment horizontal="center" vertical="center" wrapText="1"/>
    </xf>
    <xf numFmtId="0" fontId="10" fillId="0" borderId="53" xfId="2" applyFont="1" applyBorder="1" applyAlignment="1">
      <alignment horizontal="center" vertical="center" wrapText="1"/>
    </xf>
    <xf numFmtId="0" fontId="10" fillId="0" borderId="57" xfId="2" applyFont="1" applyBorder="1" applyAlignment="1">
      <alignment horizontal="center" vertical="center" wrapText="1"/>
    </xf>
    <xf numFmtId="0" fontId="7" fillId="0" borderId="50" xfId="2" applyFont="1" applyBorder="1" applyAlignment="1">
      <alignment horizontal="center"/>
    </xf>
    <xf numFmtId="0" fontId="7" fillId="0" borderId="51" xfId="2" applyFont="1" applyBorder="1" applyAlignment="1">
      <alignment horizontal="center"/>
    </xf>
    <xf numFmtId="0" fontId="7" fillId="0" borderId="54" xfId="2" applyFont="1" applyBorder="1" applyAlignment="1">
      <alignment horizontal="center"/>
    </xf>
    <xf numFmtId="0" fontId="7" fillId="0" borderId="55" xfId="2" applyFont="1" applyBorder="1" applyAlignment="1">
      <alignment horizontal="center"/>
    </xf>
    <xf numFmtId="0" fontId="7" fillId="0" borderId="58" xfId="2" applyFont="1" applyBorder="1" applyAlignment="1">
      <alignment horizontal="center"/>
    </xf>
    <xf numFmtId="0" fontId="7" fillId="0" borderId="59" xfId="2" applyFont="1" applyBorder="1" applyAlignment="1">
      <alignment horizontal="center"/>
    </xf>
    <xf numFmtId="168" fontId="4" fillId="0" borderId="3" xfId="3" applyNumberFormat="1" applyFont="1" applyFill="1" applyBorder="1" applyAlignment="1">
      <alignment horizontal="center" vertical="center"/>
    </xf>
    <xf numFmtId="168" fontId="4" fillId="0" borderId="6" xfId="3" applyNumberFormat="1" applyFont="1" applyFill="1" applyBorder="1" applyAlignment="1">
      <alignment horizontal="center" vertical="center"/>
    </xf>
    <xf numFmtId="168" fontId="4" fillId="0" borderId="9" xfId="3" applyNumberFormat="1" applyFont="1" applyFill="1" applyBorder="1" applyAlignment="1">
      <alignment horizontal="center" vertical="center"/>
    </xf>
    <xf numFmtId="168" fontId="4" fillId="0" borderId="39" xfId="3" applyNumberFormat="1" applyFont="1" applyFill="1" applyBorder="1" applyAlignment="1">
      <alignment horizontal="center" vertical="center"/>
    </xf>
    <xf numFmtId="170" fontId="10" fillId="0" borderId="27" xfId="2" applyNumberFormat="1" applyFont="1" applyBorder="1" applyAlignment="1">
      <alignment horizontal="left" vertical="center" wrapText="1"/>
    </xf>
    <xf numFmtId="170" fontId="10" fillId="0" borderId="28" xfId="2" applyNumberFormat="1" applyFont="1" applyBorder="1" applyAlignment="1">
      <alignment horizontal="left" vertical="center" wrapText="1"/>
    </xf>
    <xf numFmtId="170" fontId="10" fillId="0" borderId="31" xfId="2" applyNumberFormat="1" applyFont="1" applyBorder="1" applyAlignment="1">
      <alignment horizontal="left" vertical="center" wrapText="1"/>
    </xf>
    <xf numFmtId="170" fontId="10" fillId="0" borderId="0" xfId="2" applyNumberFormat="1" applyFont="1" applyAlignment="1">
      <alignment horizontal="left" vertical="center" wrapText="1"/>
    </xf>
    <xf numFmtId="170" fontId="10" fillId="0" borderId="34" xfId="2" applyNumberFormat="1" applyFont="1" applyBorder="1" applyAlignment="1">
      <alignment horizontal="left" vertical="center" wrapText="1"/>
    </xf>
    <xf numFmtId="170" fontId="10" fillId="0" borderId="1" xfId="2" applyNumberFormat="1" applyFont="1" applyBorder="1" applyAlignment="1">
      <alignment horizontal="left" vertical="center" wrapText="1"/>
    </xf>
  </cellXfs>
  <cellStyles count="9">
    <cellStyle name="Comma [0] 2" xfId="5"/>
    <cellStyle name="Comma [0] 2 2" xfId="6"/>
    <cellStyle name="Comma 2" xfId="4"/>
    <cellStyle name="Comma 3" xfId="8"/>
    <cellStyle name="Comma[0]_Sheet1" xfId="3"/>
    <cellStyle name="Normal" xfId="0" builtinId="0"/>
    <cellStyle name="Normal 2" xfId="1"/>
    <cellStyle name="Normal 3" xfId="7"/>
    <cellStyle name="Normal_Sheet1" xfId="2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76201</xdr:colOff>
      <xdr:row>23</xdr:row>
      <xdr:rowOff>0</xdr:rowOff>
    </xdr:from>
    <xdr:to>
      <xdr:col>10</xdr:col>
      <xdr:colOff>1123951</xdr:colOff>
      <xdr:row>30</xdr:row>
      <xdr:rowOff>104775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SpPr txBox="1">
          <a:spLocks noChangeArrowheads="1"/>
        </xdr:cNvSpPr>
      </xdr:nvSpPr>
      <xdr:spPr bwMode="auto">
        <a:xfrm>
          <a:off x="6143626" y="7067550"/>
          <a:ext cx="2000250" cy="1438275"/>
        </a:xfrm>
        <a:prstGeom prst="rect">
          <a:avLst/>
        </a:prstGeom>
        <a:noFill/>
        <a:ln w="9525" cmpd="sng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en-US" sz="1100" b="0" i="0" strike="noStrike">
              <a:solidFill>
                <a:srgbClr val="000000"/>
              </a:solidFill>
              <a:latin typeface="+mn-lt"/>
              <a:cs typeface="Arial"/>
            </a:rPr>
            <a:t>Medan, </a:t>
          </a:r>
          <a:r>
            <a:rPr lang="id-ID" sz="1100" b="0" i="0" strike="noStrike">
              <a:solidFill>
                <a:srgbClr val="000000"/>
              </a:solidFill>
              <a:latin typeface="+mn-lt"/>
              <a:cs typeface="Arial"/>
            </a:rPr>
            <a:t>        Mei  </a:t>
          </a:r>
          <a:r>
            <a:rPr lang="en-US" sz="1100" b="0" i="0" strike="noStrike" baseline="0">
              <a:solidFill>
                <a:srgbClr val="000000"/>
              </a:solidFill>
              <a:latin typeface="+mn-lt"/>
              <a:cs typeface="Arial"/>
            </a:rPr>
            <a:t>201</a:t>
          </a:r>
          <a:r>
            <a:rPr lang="id-ID" sz="1100" b="0" i="0" strike="noStrike" baseline="0">
              <a:solidFill>
                <a:srgbClr val="000000"/>
              </a:solidFill>
              <a:latin typeface="+mn-lt"/>
              <a:cs typeface="Arial"/>
            </a:rPr>
            <a:t>7</a:t>
          </a:r>
          <a:endParaRPr lang="en-US" sz="1100" b="0" i="0" strike="noStrike">
            <a:solidFill>
              <a:srgbClr val="000000"/>
            </a:solidFill>
            <a:latin typeface="+mn-lt"/>
            <a:cs typeface="Arial"/>
          </a:endParaRPr>
        </a:p>
        <a:p>
          <a:pPr algn="ctr" rtl="0">
            <a:defRPr sz="1000"/>
          </a:pPr>
          <a:r>
            <a:rPr lang="en-US" sz="1100" b="0" i="0" strike="noStrike">
              <a:solidFill>
                <a:srgbClr val="000000"/>
              </a:solidFill>
              <a:latin typeface="+mn-lt"/>
              <a:cs typeface="Arial"/>
            </a:rPr>
            <a:t>Dihitung oleh,</a:t>
          </a:r>
        </a:p>
        <a:p>
          <a:pPr algn="ctr" rtl="0">
            <a:defRPr sz="1000"/>
          </a:pPr>
          <a:endParaRPr lang="en-US" sz="1100" b="0" i="0" strike="noStrike">
            <a:solidFill>
              <a:srgbClr val="000000"/>
            </a:solidFill>
            <a:latin typeface="+mn-lt"/>
            <a:cs typeface="Arial"/>
          </a:endParaRPr>
        </a:p>
        <a:p>
          <a:pPr algn="ctr" rtl="0">
            <a:defRPr sz="1000"/>
          </a:pPr>
          <a:endParaRPr lang="en-US" sz="1100" b="0" i="0" strike="noStrike">
            <a:solidFill>
              <a:srgbClr val="000000"/>
            </a:solidFill>
            <a:latin typeface="+mn-lt"/>
            <a:cs typeface="Arial"/>
          </a:endParaRPr>
        </a:p>
        <a:p>
          <a:pPr algn="ctr" rtl="0">
            <a:defRPr sz="1000"/>
          </a:pPr>
          <a:endParaRPr lang="en-US" sz="1100" b="0" i="0" strike="noStrike">
            <a:solidFill>
              <a:srgbClr val="000000"/>
            </a:solidFill>
            <a:latin typeface="+mn-lt"/>
            <a:cs typeface="Arial"/>
          </a:endParaRPr>
        </a:p>
        <a:p>
          <a:pPr algn="ctr" rtl="0">
            <a:defRPr sz="1000"/>
          </a:pPr>
          <a:endParaRPr lang="en-US" sz="1100" b="0" i="0" strike="noStrike">
            <a:solidFill>
              <a:srgbClr val="000000"/>
            </a:solidFill>
            <a:latin typeface="+mn-lt"/>
            <a:cs typeface="Arial"/>
          </a:endParaRPr>
        </a:p>
        <a:p>
          <a:pPr algn="ctr" rtl="0">
            <a:defRPr sz="1000"/>
          </a:pPr>
          <a:r>
            <a:rPr lang="en-US" sz="1100" b="1" i="0" u="sng" strike="noStrike">
              <a:solidFill>
                <a:srgbClr val="000000"/>
              </a:solidFill>
              <a:latin typeface="+mn-lt"/>
              <a:cs typeface="Arial"/>
            </a:rPr>
            <a:t>Parlin H. Bakara</a:t>
          </a:r>
          <a:r>
            <a:rPr lang="id-ID" sz="1100" b="1" i="0" u="sng" strike="noStrike">
              <a:solidFill>
                <a:srgbClr val="000000"/>
              </a:solidFill>
              <a:latin typeface="+mn-lt"/>
              <a:cs typeface="Arial"/>
            </a:rPr>
            <a:t>, ST</a:t>
          </a:r>
          <a:endParaRPr lang="en-US" sz="1100" b="0" i="0" strike="noStrike">
            <a:solidFill>
              <a:srgbClr val="000000"/>
            </a:solidFill>
            <a:latin typeface="+mn-lt"/>
            <a:cs typeface="Arial"/>
          </a:endParaRPr>
        </a:p>
        <a:p>
          <a:pPr algn="ctr" rtl="0">
            <a:defRPr sz="1000"/>
          </a:pPr>
          <a:r>
            <a:rPr lang="en-US" sz="1100" b="0" i="0" strike="noStrike">
              <a:solidFill>
                <a:srgbClr val="000000"/>
              </a:solidFill>
              <a:latin typeface="+mn-lt"/>
              <a:cs typeface="Arial"/>
            </a:rPr>
            <a:t>Kabid.</a:t>
          </a:r>
          <a:r>
            <a:rPr lang="en-US" sz="1100" b="0" i="0" strike="noStrike" baseline="0">
              <a:solidFill>
                <a:srgbClr val="000000"/>
              </a:solidFill>
              <a:latin typeface="+mn-lt"/>
              <a:cs typeface="Arial"/>
            </a:rPr>
            <a:t> PA</a:t>
          </a:r>
          <a:r>
            <a:rPr lang="id-ID" sz="1100" b="0" i="0" strike="noStrike" baseline="0">
              <a:solidFill>
                <a:srgbClr val="000000"/>
              </a:solidFill>
              <a:latin typeface="+mn-lt"/>
              <a:cs typeface="Arial"/>
            </a:rPr>
            <a:t>M</a:t>
          </a:r>
          <a:endParaRPr lang="en-US" sz="1100" b="0" i="0" strike="noStrike">
            <a:solidFill>
              <a:srgbClr val="000000"/>
            </a:solidFill>
            <a:latin typeface="+mn-lt"/>
            <a:cs typeface="Arial"/>
          </a:endParaRPr>
        </a:p>
      </xdr:txBody>
    </xdr:sp>
    <xdr:clientData/>
  </xdr:twoCellAnchor>
  <xdr:twoCellAnchor>
    <xdr:from>
      <xdr:col>3</xdr:col>
      <xdr:colOff>2190749</xdr:colOff>
      <xdr:row>23</xdr:row>
      <xdr:rowOff>0</xdr:rowOff>
    </xdr:from>
    <xdr:to>
      <xdr:col>8</xdr:col>
      <xdr:colOff>314324</xdr:colOff>
      <xdr:row>31</xdr:row>
      <xdr:rowOff>38100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SpPr txBox="1">
          <a:spLocks noChangeArrowheads="1"/>
        </xdr:cNvSpPr>
      </xdr:nvSpPr>
      <xdr:spPr bwMode="auto">
        <a:xfrm>
          <a:off x="3762374" y="7067550"/>
          <a:ext cx="2171700" cy="1562100"/>
        </a:xfrm>
        <a:prstGeom prst="rect">
          <a:avLst/>
        </a:prstGeom>
        <a:noFill/>
        <a:ln w="9525" cmpd="sng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endParaRPr lang="en-US" sz="1100" b="0" i="0" strike="noStrike">
            <a:solidFill>
              <a:srgbClr val="000000"/>
            </a:solidFill>
            <a:latin typeface="+mn-lt"/>
            <a:cs typeface="Arial"/>
          </a:endParaRPr>
        </a:p>
        <a:p>
          <a:pPr algn="ctr" rtl="0">
            <a:defRPr sz="1000"/>
          </a:pPr>
          <a:r>
            <a:rPr lang="en-US" sz="1100" b="0" i="0" strike="noStrike">
              <a:solidFill>
                <a:srgbClr val="000000"/>
              </a:solidFill>
              <a:latin typeface="+mn-lt"/>
              <a:cs typeface="Arial"/>
            </a:rPr>
            <a:t>Diketahui Oleh,</a:t>
          </a:r>
        </a:p>
        <a:p>
          <a:pPr algn="ctr" rtl="0">
            <a:defRPr sz="1000"/>
          </a:pPr>
          <a:endParaRPr lang="en-US" sz="1100" b="0" i="0" strike="noStrike">
            <a:solidFill>
              <a:srgbClr val="000000"/>
            </a:solidFill>
            <a:latin typeface="+mn-lt"/>
            <a:cs typeface="Arial"/>
          </a:endParaRPr>
        </a:p>
        <a:p>
          <a:pPr algn="ctr" rtl="0">
            <a:defRPr sz="1000"/>
          </a:pPr>
          <a:endParaRPr lang="en-US" sz="1100" b="0" i="0" strike="noStrike">
            <a:solidFill>
              <a:srgbClr val="000000"/>
            </a:solidFill>
            <a:latin typeface="+mn-lt"/>
            <a:cs typeface="Arial"/>
          </a:endParaRPr>
        </a:p>
        <a:p>
          <a:pPr algn="ctr" rtl="0">
            <a:defRPr sz="1000"/>
          </a:pPr>
          <a:endParaRPr lang="en-US" sz="1100" b="0" i="0" strike="noStrike">
            <a:solidFill>
              <a:srgbClr val="000000"/>
            </a:solidFill>
            <a:latin typeface="+mn-lt"/>
            <a:cs typeface="Arial"/>
          </a:endParaRPr>
        </a:p>
        <a:p>
          <a:pPr algn="ctr" rtl="0">
            <a:defRPr sz="1000"/>
          </a:pPr>
          <a:endParaRPr lang="en-US" sz="1100" b="0" i="0" strike="noStrike">
            <a:solidFill>
              <a:srgbClr val="000000"/>
            </a:solidFill>
            <a:latin typeface="+mn-lt"/>
            <a:cs typeface="Arial"/>
          </a:endParaRPr>
        </a:p>
        <a:p>
          <a:pPr algn="ctr" rtl="0">
            <a:defRPr sz="1000"/>
          </a:pPr>
          <a:r>
            <a:rPr lang="en-US" sz="1100" b="1" i="0" u="sng" strike="noStrike">
              <a:solidFill>
                <a:srgbClr val="000000"/>
              </a:solidFill>
              <a:latin typeface="+mn-lt"/>
              <a:cs typeface="Arial"/>
            </a:rPr>
            <a:t> J</a:t>
          </a:r>
          <a:r>
            <a:rPr lang="id-ID" sz="1100" b="1" i="0" u="sng" strike="noStrike">
              <a:solidFill>
                <a:srgbClr val="000000"/>
              </a:solidFill>
              <a:latin typeface="+mn-lt"/>
              <a:cs typeface="Arial"/>
            </a:rPr>
            <a:t>oni Mulyadi, ST, MT</a:t>
          </a:r>
          <a:endParaRPr lang="en-US" sz="1100" b="0" i="0" strike="noStrike">
            <a:solidFill>
              <a:srgbClr val="000000"/>
            </a:solidFill>
            <a:latin typeface="+mn-lt"/>
            <a:cs typeface="Arial"/>
          </a:endParaRPr>
        </a:p>
        <a:p>
          <a:pPr algn="ctr" rtl="0">
            <a:defRPr sz="1000"/>
          </a:pPr>
          <a:r>
            <a:rPr lang="en-US" sz="1100" b="0" i="0" strike="noStrike">
              <a:solidFill>
                <a:srgbClr val="000000"/>
              </a:solidFill>
              <a:latin typeface="+mn-lt"/>
              <a:cs typeface="Arial"/>
            </a:rPr>
            <a:t>Kadiv. P</a:t>
          </a:r>
          <a:r>
            <a:rPr lang="id-ID" sz="1100" b="0" i="0" strike="noStrike">
              <a:solidFill>
                <a:srgbClr val="000000"/>
              </a:solidFill>
              <a:latin typeface="+mn-lt"/>
              <a:cs typeface="Arial"/>
            </a:rPr>
            <a:t>engolahan Air Minum</a:t>
          </a:r>
          <a:endParaRPr lang="en-US" sz="1100" b="0" i="0" strike="noStrike">
            <a:solidFill>
              <a:srgbClr val="000000"/>
            </a:solidFill>
            <a:latin typeface="+mn-lt"/>
            <a:cs typeface="Arial"/>
          </a:endParaRPr>
        </a:p>
      </xdr:txBody>
    </xdr:sp>
    <xdr:clientData/>
  </xdr:twoCellAnchor>
  <xdr:twoCellAnchor>
    <xdr:from>
      <xdr:col>2</xdr:col>
      <xdr:colOff>1</xdr:colOff>
      <xdr:row>23</xdr:row>
      <xdr:rowOff>0</xdr:rowOff>
    </xdr:from>
    <xdr:to>
      <xdr:col>3</xdr:col>
      <xdr:colOff>1981200</xdr:colOff>
      <xdr:row>31</xdr:row>
      <xdr:rowOff>47625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SpPr txBox="1">
          <a:spLocks noChangeArrowheads="1"/>
        </xdr:cNvSpPr>
      </xdr:nvSpPr>
      <xdr:spPr bwMode="auto">
        <a:xfrm>
          <a:off x="1219201" y="7067550"/>
          <a:ext cx="2333624" cy="1571625"/>
        </a:xfrm>
        <a:prstGeom prst="rect">
          <a:avLst/>
        </a:prstGeom>
        <a:noFill/>
        <a:ln w="9525" cmpd="sng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endParaRPr lang="en-US" sz="1100" b="0" i="0" strike="noStrike">
            <a:solidFill>
              <a:srgbClr val="000000"/>
            </a:solidFill>
            <a:latin typeface="+mn-lt"/>
            <a:cs typeface="Arial"/>
          </a:endParaRPr>
        </a:p>
        <a:p>
          <a:pPr algn="ctr" rtl="0">
            <a:defRPr sz="1000"/>
          </a:pPr>
          <a:r>
            <a:rPr lang="en-US" sz="1100" b="0" i="0" strike="noStrike">
              <a:solidFill>
                <a:srgbClr val="000000"/>
              </a:solidFill>
              <a:latin typeface="+mn-lt"/>
              <a:cs typeface="Arial"/>
            </a:rPr>
            <a:t>Disahkan Oleh,</a:t>
          </a:r>
        </a:p>
        <a:p>
          <a:pPr algn="ctr" rtl="0">
            <a:defRPr sz="1000"/>
          </a:pPr>
          <a:endParaRPr lang="en-US" sz="1100" b="0" i="0" strike="noStrike">
            <a:solidFill>
              <a:srgbClr val="000000"/>
            </a:solidFill>
            <a:latin typeface="+mn-lt"/>
            <a:cs typeface="Arial"/>
          </a:endParaRPr>
        </a:p>
        <a:p>
          <a:pPr algn="ctr" rtl="0">
            <a:defRPr sz="1000"/>
          </a:pPr>
          <a:endParaRPr lang="en-US" sz="1100" b="0" i="0" strike="noStrike">
            <a:solidFill>
              <a:srgbClr val="000000"/>
            </a:solidFill>
            <a:latin typeface="+mn-lt"/>
            <a:cs typeface="Arial"/>
          </a:endParaRPr>
        </a:p>
        <a:p>
          <a:pPr algn="ctr" rtl="0">
            <a:defRPr sz="1000"/>
          </a:pPr>
          <a:endParaRPr lang="en-US" sz="1100" b="0" i="0" strike="noStrike">
            <a:solidFill>
              <a:srgbClr val="000000"/>
            </a:solidFill>
            <a:latin typeface="+mn-lt"/>
            <a:cs typeface="Arial"/>
          </a:endParaRPr>
        </a:p>
        <a:p>
          <a:pPr algn="ctr" rtl="0">
            <a:defRPr sz="1000"/>
          </a:pPr>
          <a:endParaRPr lang="en-US" sz="1100" b="0" i="0" strike="noStrike">
            <a:solidFill>
              <a:srgbClr val="000000"/>
            </a:solidFill>
            <a:latin typeface="+mn-lt"/>
            <a:cs typeface="Arial"/>
          </a:endParaRPr>
        </a:p>
        <a:p>
          <a:pPr algn="ctr" rtl="0">
            <a:defRPr sz="1000"/>
          </a:pPr>
          <a:r>
            <a:rPr lang="en-US" sz="1100" b="1" i="0" u="sng" strike="noStrike">
              <a:solidFill>
                <a:srgbClr val="000000"/>
              </a:solidFill>
              <a:latin typeface="+mn-lt"/>
              <a:cs typeface="Arial"/>
            </a:rPr>
            <a:t> Syahrial</a:t>
          </a:r>
          <a:r>
            <a:rPr lang="id-ID" sz="1100" b="1" i="0" u="sng" strike="noStrike">
              <a:solidFill>
                <a:srgbClr val="000000"/>
              </a:solidFill>
              <a:latin typeface="+mn-lt"/>
              <a:cs typeface="Arial"/>
            </a:rPr>
            <a:t>, ST</a:t>
          </a:r>
          <a:endParaRPr lang="en-US" sz="1100" b="0" i="0" strike="noStrike">
            <a:solidFill>
              <a:srgbClr val="000000"/>
            </a:solidFill>
            <a:latin typeface="+mn-lt"/>
            <a:cs typeface="Arial"/>
          </a:endParaRPr>
        </a:p>
        <a:p>
          <a:pPr algn="ctr" rtl="0">
            <a:defRPr sz="1000"/>
          </a:pPr>
          <a:r>
            <a:rPr lang="en-US" sz="1100" b="0" i="0" strike="noStrike">
              <a:solidFill>
                <a:srgbClr val="000000"/>
              </a:solidFill>
              <a:latin typeface="+mn-lt"/>
              <a:cs typeface="Arial"/>
            </a:rPr>
            <a:t>Kadiv. Perencanaan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19050</xdr:colOff>
      <xdr:row>33</xdr:row>
      <xdr:rowOff>9525</xdr:rowOff>
    </xdr:from>
    <xdr:to>
      <xdr:col>9</xdr:col>
      <xdr:colOff>0</xdr:colOff>
      <xdr:row>41</xdr:row>
      <xdr:rowOff>142875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SpPr txBox="1">
          <a:spLocks noChangeArrowheads="1"/>
        </xdr:cNvSpPr>
      </xdr:nvSpPr>
      <xdr:spPr bwMode="auto">
        <a:xfrm>
          <a:off x="7591425" y="6572250"/>
          <a:ext cx="2409825" cy="1666875"/>
        </a:xfrm>
        <a:prstGeom prst="rect">
          <a:avLst/>
        </a:prstGeom>
        <a:noFill/>
        <a:ln w="9525" cmpd="sng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en-US" sz="1100" b="0" i="0" strike="noStrike">
              <a:solidFill>
                <a:srgbClr val="000000"/>
              </a:solidFill>
              <a:latin typeface="Arial"/>
              <a:cs typeface="Arial"/>
            </a:rPr>
            <a:t>Medan,      </a:t>
          </a:r>
          <a:r>
            <a:rPr lang="en-US" sz="1100" b="0" i="0" strike="noStrike" baseline="0">
              <a:solidFill>
                <a:srgbClr val="000000"/>
              </a:solidFill>
              <a:latin typeface="Arial"/>
              <a:cs typeface="Arial"/>
            </a:rPr>
            <a:t> Juli 201</a:t>
          </a:r>
          <a:r>
            <a:rPr lang="id-ID" sz="1100" b="0" i="0" strike="noStrike" baseline="0">
              <a:solidFill>
                <a:srgbClr val="000000"/>
              </a:solidFill>
              <a:latin typeface="Arial"/>
              <a:cs typeface="Arial"/>
            </a:rPr>
            <a:t>8</a:t>
          </a:r>
          <a:endParaRPr lang="en-US" sz="11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n-US" sz="1100" b="0" i="0" strike="noStrike">
              <a:solidFill>
                <a:srgbClr val="000000"/>
              </a:solidFill>
              <a:latin typeface="Arial"/>
              <a:cs typeface="Arial"/>
            </a:rPr>
            <a:t>Dihitung Oleh</a:t>
          </a:r>
        </a:p>
        <a:p>
          <a:pPr algn="ctr" rtl="0">
            <a:defRPr sz="1000"/>
          </a:pPr>
          <a:endParaRPr lang="en-US" sz="11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en-US" sz="11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en-US" sz="11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en-US" sz="11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n-US" sz="1100" b="1" i="0" u="sng" strike="noStrike">
              <a:solidFill>
                <a:srgbClr val="000000"/>
              </a:solidFill>
              <a:latin typeface="Arial"/>
              <a:cs typeface="Arial"/>
            </a:rPr>
            <a:t>Julfan Fadhli</a:t>
          </a:r>
          <a:endParaRPr lang="en-US" sz="11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n-US" sz="1100" b="0" i="0" strike="noStrike">
              <a:solidFill>
                <a:srgbClr val="000000"/>
              </a:solidFill>
              <a:latin typeface="Arial"/>
              <a:cs typeface="Arial"/>
            </a:rPr>
            <a:t>Kabid. O</a:t>
          </a:r>
          <a:r>
            <a:rPr lang="en-US" sz="1100" b="0" i="0" strike="noStrike" baseline="0">
              <a:solidFill>
                <a:srgbClr val="000000"/>
              </a:solidFill>
              <a:latin typeface="Arial"/>
              <a:cs typeface="Arial"/>
            </a:rPr>
            <a:t> P</a:t>
          </a:r>
          <a:endParaRPr lang="en-US" sz="11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2</xdr:col>
      <xdr:colOff>2514600</xdr:colOff>
      <xdr:row>33</xdr:row>
      <xdr:rowOff>9526</xdr:rowOff>
    </xdr:from>
    <xdr:to>
      <xdr:col>5</xdr:col>
      <xdr:colOff>0</xdr:colOff>
      <xdr:row>41</xdr:row>
      <xdr:rowOff>130970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xmlns="" id="{00000000-0008-0000-0100-000003000000}"/>
            </a:ext>
          </a:extLst>
        </xdr:cNvPr>
        <xdr:cNvSpPr txBox="1">
          <a:spLocks noChangeArrowheads="1"/>
        </xdr:cNvSpPr>
      </xdr:nvSpPr>
      <xdr:spPr bwMode="auto">
        <a:xfrm>
          <a:off x="3514725" y="6572251"/>
          <a:ext cx="2990850" cy="1654969"/>
        </a:xfrm>
        <a:prstGeom prst="rect">
          <a:avLst/>
        </a:prstGeom>
        <a:noFill/>
        <a:ln w="9525" cmpd="sng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endParaRPr lang="en-US" sz="11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n-US" sz="1100" b="0" i="0" strike="noStrike">
              <a:solidFill>
                <a:srgbClr val="000000"/>
              </a:solidFill>
              <a:latin typeface="Arial"/>
              <a:cs typeface="Arial"/>
            </a:rPr>
            <a:t>Diketahui Oleh,</a:t>
          </a:r>
        </a:p>
        <a:p>
          <a:pPr algn="ctr" rtl="0">
            <a:defRPr sz="1000"/>
          </a:pPr>
          <a:endParaRPr lang="en-US" sz="11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en-US" sz="11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en-US" sz="11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en-US" sz="11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n-US" sz="1100" b="1" i="0" u="sng" strike="noStrike">
              <a:solidFill>
                <a:srgbClr val="000000"/>
              </a:solidFill>
              <a:latin typeface="Arial"/>
              <a:cs typeface="Arial"/>
            </a:rPr>
            <a:t>Muhri Fepri Iswanto</a:t>
          </a:r>
          <a:endParaRPr lang="en-US" sz="11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n-US" sz="1100" b="0" i="0" strike="noStrike">
              <a:solidFill>
                <a:srgbClr val="000000"/>
              </a:solidFill>
              <a:latin typeface="Arial"/>
              <a:cs typeface="Arial"/>
            </a:rPr>
            <a:t> Kadiv. Transmisi Distribusi</a:t>
          </a:r>
        </a:p>
      </xdr:txBody>
    </xdr:sp>
    <xdr:clientData/>
  </xdr:twoCellAnchor>
  <xdr:twoCellAnchor>
    <xdr:from>
      <xdr:col>0</xdr:col>
      <xdr:colOff>581025</xdr:colOff>
      <xdr:row>33</xdr:row>
      <xdr:rowOff>9525</xdr:rowOff>
    </xdr:from>
    <xdr:to>
      <xdr:col>2</xdr:col>
      <xdr:colOff>2171700</xdr:colOff>
      <xdr:row>41</xdr:row>
      <xdr:rowOff>83344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xmlns="" id="{00000000-0008-0000-0100-000004000000}"/>
            </a:ext>
          </a:extLst>
        </xdr:cNvPr>
        <xdr:cNvSpPr txBox="1">
          <a:spLocks noChangeArrowheads="1"/>
        </xdr:cNvSpPr>
      </xdr:nvSpPr>
      <xdr:spPr bwMode="auto">
        <a:xfrm>
          <a:off x="581025" y="6572250"/>
          <a:ext cx="2590800" cy="1607344"/>
        </a:xfrm>
        <a:prstGeom prst="rect">
          <a:avLst/>
        </a:prstGeom>
        <a:noFill/>
        <a:ln w="9525" cmpd="sng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endParaRPr lang="en-US" sz="11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n-US" sz="1100" b="0" i="0" strike="noStrike">
              <a:solidFill>
                <a:srgbClr val="000000"/>
              </a:solidFill>
              <a:latin typeface="Arial"/>
              <a:cs typeface="Arial"/>
            </a:rPr>
            <a:t>Disahkan Oleh,</a:t>
          </a:r>
        </a:p>
        <a:p>
          <a:pPr algn="ctr" rtl="0">
            <a:defRPr sz="1000"/>
          </a:pPr>
          <a:endParaRPr lang="en-US" sz="11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en-US" sz="11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en-US" sz="11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en-US" sz="11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n-US" sz="1100" b="1" i="0" u="sng" strike="noStrike">
              <a:solidFill>
                <a:srgbClr val="000000"/>
              </a:solidFill>
              <a:latin typeface="Arial"/>
              <a:cs typeface="Arial"/>
            </a:rPr>
            <a:t>Abdi Sucipto</a:t>
          </a:r>
          <a:endParaRPr lang="en-US" sz="11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n-US" sz="1100" b="0" i="0" strike="noStrike">
              <a:solidFill>
                <a:srgbClr val="000000"/>
              </a:solidFill>
              <a:latin typeface="Arial"/>
              <a:cs typeface="Arial"/>
            </a:rPr>
            <a:t>Kadiv. Perencanaan</a:t>
          </a:r>
        </a:p>
      </xdr:txBody>
    </xdr:sp>
    <xdr:clientData/>
  </xdr:twoCellAnchor>
  <xdr:twoCellAnchor>
    <xdr:from>
      <xdr:col>2</xdr:col>
      <xdr:colOff>2857500</xdr:colOff>
      <xdr:row>94</xdr:row>
      <xdr:rowOff>85725</xdr:rowOff>
    </xdr:from>
    <xdr:to>
      <xdr:col>6</xdr:col>
      <xdr:colOff>447675</xdr:colOff>
      <xdr:row>103</xdr:row>
      <xdr:rowOff>28575</xdr:rowOff>
    </xdr:to>
    <xdr:sp macro="" textlink="">
      <xdr:nvSpPr>
        <xdr:cNvPr id="5" name="Text Box 1">
          <a:extLst>
            <a:ext uri="{FF2B5EF4-FFF2-40B4-BE49-F238E27FC236}">
              <a16:creationId xmlns:a16="http://schemas.microsoft.com/office/drawing/2014/main" xmlns="" id="{00000000-0008-0000-0100-000005000000}"/>
            </a:ext>
          </a:extLst>
        </xdr:cNvPr>
        <xdr:cNvSpPr txBox="1">
          <a:spLocks noChangeArrowheads="1"/>
        </xdr:cNvSpPr>
      </xdr:nvSpPr>
      <xdr:spPr bwMode="auto">
        <a:xfrm>
          <a:off x="3857625" y="19916775"/>
          <a:ext cx="3095625" cy="1676400"/>
        </a:xfrm>
        <a:prstGeom prst="rect">
          <a:avLst/>
        </a:prstGeom>
        <a:noFill/>
        <a:ln w="9525" cmpd="sng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en-US" sz="1100" b="0" i="0" strike="noStrike">
              <a:solidFill>
                <a:srgbClr val="000000"/>
              </a:solidFill>
              <a:latin typeface="Arial"/>
              <a:cs typeface="Arial"/>
            </a:rPr>
            <a:t>Medan,      </a:t>
          </a:r>
          <a:r>
            <a:rPr lang="en-US" sz="1100" b="0" i="0" strike="noStrike" baseline="0">
              <a:solidFill>
                <a:srgbClr val="000000"/>
              </a:solidFill>
              <a:latin typeface="Arial"/>
              <a:cs typeface="Arial"/>
            </a:rPr>
            <a:t> Mei</a:t>
          </a:r>
          <a:r>
            <a:rPr lang="en-US" sz="1100" b="0" i="0" strike="noStrike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en-US" sz="1100" b="0" i="0" strike="noStrike" baseline="0">
              <a:solidFill>
                <a:srgbClr val="000000"/>
              </a:solidFill>
              <a:latin typeface="Arial"/>
              <a:cs typeface="Arial"/>
            </a:rPr>
            <a:t>2016</a:t>
          </a:r>
        </a:p>
        <a:p>
          <a:pPr algn="ctr" rtl="0">
            <a:defRPr sz="1000"/>
          </a:pPr>
          <a:endParaRPr lang="en-US" sz="11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n-US" sz="1100" b="0" i="0" strike="noStrike">
              <a:solidFill>
                <a:srgbClr val="000000"/>
              </a:solidFill>
              <a:latin typeface="Arial"/>
              <a:cs typeface="Arial"/>
            </a:rPr>
            <a:t>Dibuat Oleh,</a:t>
          </a:r>
        </a:p>
        <a:p>
          <a:pPr algn="ctr" rtl="0">
            <a:defRPr sz="1000"/>
          </a:pPr>
          <a:r>
            <a:rPr lang="en-US" sz="1100" b="0" i="0" strike="noStrike">
              <a:solidFill>
                <a:srgbClr val="000000"/>
              </a:solidFill>
              <a:latin typeface="Arial"/>
              <a:cs typeface="Arial"/>
            </a:rPr>
            <a:t>CV. Cipta Mandiri Engineering</a:t>
          </a:r>
        </a:p>
        <a:p>
          <a:pPr algn="ctr" rtl="0">
            <a:defRPr sz="1000"/>
          </a:pPr>
          <a:endParaRPr lang="en-US" sz="11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en-US" sz="11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en-US" sz="11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en-US" sz="11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n-US" sz="1100" b="1" i="0" u="sng" strike="noStrike">
              <a:solidFill>
                <a:srgbClr val="000000"/>
              </a:solidFill>
              <a:latin typeface="Arial"/>
              <a:cs typeface="Arial"/>
            </a:rPr>
            <a:t>Nufendi</a:t>
          </a:r>
          <a:endParaRPr lang="en-US" sz="11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n-US" sz="1100" b="0" i="0" strike="noStrike">
              <a:solidFill>
                <a:srgbClr val="000000"/>
              </a:solidFill>
              <a:latin typeface="Arial"/>
              <a:cs typeface="Arial"/>
            </a:rPr>
            <a:t>Direktur</a:t>
          </a:r>
        </a:p>
      </xdr:txBody>
    </xdr:sp>
    <xdr:clientData/>
  </xdr:twoCellAnchor>
  <xdr:twoCellAnchor>
    <xdr:from>
      <xdr:col>2</xdr:col>
      <xdr:colOff>1047750</xdr:colOff>
      <xdr:row>96</xdr:row>
      <xdr:rowOff>9525</xdr:rowOff>
    </xdr:from>
    <xdr:to>
      <xdr:col>3</xdr:col>
      <xdr:colOff>333375</xdr:colOff>
      <xdr:row>104</xdr:row>
      <xdr:rowOff>0</xdr:rowOff>
    </xdr:to>
    <xdr:sp macro="" textlink="">
      <xdr:nvSpPr>
        <xdr:cNvPr id="6" name="Text Box 2">
          <a:extLst>
            <a:ext uri="{FF2B5EF4-FFF2-40B4-BE49-F238E27FC236}">
              <a16:creationId xmlns:a16="http://schemas.microsoft.com/office/drawing/2014/main" xmlns="" id="{00000000-0008-0000-0100-000006000000}"/>
            </a:ext>
          </a:extLst>
        </xdr:cNvPr>
        <xdr:cNvSpPr txBox="1">
          <a:spLocks noChangeArrowheads="1"/>
        </xdr:cNvSpPr>
      </xdr:nvSpPr>
      <xdr:spPr bwMode="auto">
        <a:xfrm>
          <a:off x="2047875" y="20240625"/>
          <a:ext cx="3314700" cy="1514475"/>
        </a:xfrm>
        <a:prstGeom prst="rect">
          <a:avLst/>
        </a:prstGeom>
        <a:noFill/>
        <a:ln w="9525" cmpd="sng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endParaRPr lang="en-US" sz="11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en-US" sz="11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en-US" sz="11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en-US" sz="11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en-US" sz="11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en-US" sz="11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n-US" sz="1100" b="1" i="0" u="sng" strike="noStrike">
              <a:solidFill>
                <a:srgbClr val="000000"/>
              </a:solidFill>
              <a:latin typeface="Arial"/>
              <a:cs typeface="Arial"/>
            </a:rPr>
            <a:t>Parlin H. Bakara, ST</a:t>
          </a:r>
          <a:endParaRPr lang="en-US" sz="11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n-US" sz="1100" b="0" i="0" strike="noStrike">
              <a:solidFill>
                <a:srgbClr val="000000"/>
              </a:solidFill>
              <a:latin typeface="Arial"/>
              <a:cs typeface="Arial"/>
            </a:rPr>
            <a:t>Kabid. PAB</a:t>
          </a:r>
        </a:p>
      </xdr:txBody>
    </xdr:sp>
    <xdr:clientData/>
  </xdr:twoCellAnchor>
  <xdr:twoCellAnchor>
    <xdr:from>
      <xdr:col>0</xdr:col>
      <xdr:colOff>85725</xdr:colOff>
      <xdr:row>96</xdr:row>
      <xdr:rowOff>0</xdr:rowOff>
    </xdr:from>
    <xdr:to>
      <xdr:col>2</xdr:col>
      <xdr:colOff>1676400</xdr:colOff>
      <xdr:row>103</xdr:row>
      <xdr:rowOff>180975</xdr:rowOff>
    </xdr:to>
    <xdr:sp macro="" textlink="">
      <xdr:nvSpPr>
        <xdr:cNvPr id="7" name="Text Box 3">
          <a:extLst>
            <a:ext uri="{FF2B5EF4-FFF2-40B4-BE49-F238E27FC236}">
              <a16:creationId xmlns:a16="http://schemas.microsoft.com/office/drawing/2014/main" xmlns="" id="{00000000-0008-0000-0100-000007000000}"/>
            </a:ext>
          </a:extLst>
        </xdr:cNvPr>
        <xdr:cNvSpPr txBox="1">
          <a:spLocks noChangeArrowheads="1"/>
        </xdr:cNvSpPr>
      </xdr:nvSpPr>
      <xdr:spPr bwMode="auto">
        <a:xfrm>
          <a:off x="85725" y="20231100"/>
          <a:ext cx="2590800" cy="1514475"/>
        </a:xfrm>
        <a:prstGeom prst="rect">
          <a:avLst/>
        </a:prstGeom>
        <a:noFill/>
        <a:ln w="9525" cmpd="sng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endParaRPr lang="en-US" sz="11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en-US" sz="11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en-US" sz="11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en-US" sz="11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en-US" sz="11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en-US" sz="11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n-US" sz="1100" b="1" i="0" u="sng" strike="noStrike">
              <a:solidFill>
                <a:srgbClr val="000000"/>
              </a:solidFill>
              <a:latin typeface="Arial"/>
              <a:cs typeface="Arial"/>
            </a:rPr>
            <a:t>Anton Simatupang</a:t>
          </a:r>
          <a:endParaRPr lang="en-US" sz="11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n-US" sz="1100" b="0" i="0" strike="noStrike">
              <a:solidFill>
                <a:srgbClr val="000000"/>
              </a:solidFill>
              <a:latin typeface="Arial"/>
              <a:cs typeface="Arial"/>
            </a:rPr>
            <a:t>Kabid. Pengawasan</a:t>
          </a:r>
        </a:p>
      </xdr:txBody>
    </xdr:sp>
    <xdr:clientData/>
  </xdr:twoCellAnchor>
  <xdr:twoCellAnchor>
    <xdr:from>
      <xdr:col>4</xdr:col>
      <xdr:colOff>333375</xdr:colOff>
      <xdr:row>170</xdr:row>
      <xdr:rowOff>0</xdr:rowOff>
    </xdr:from>
    <xdr:to>
      <xdr:col>7</xdr:col>
      <xdr:colOff>1238250</xdr:colOff>
      <xdr:row>177</xdr:row>
      <xdr:rowOff>133350</xdr:rowOff>
    </xdr:to>
    <xdr:sp macro="" textlink="">
      <xdr:nvSpPr>
        <xdr:cNvPr id="8" name="Text Box 1">
          <a:extLst>
            <a:ext uri="{FF2B5EF4-FFF2-40B4-BE49-F238E27FC236}">
              <a16:creationId xmlns:a16="http://schemas.microsoft.com/office/drawing/2014/main" xmlns="" id="{00000000-0008-0000-0100-000008000000}"/>
            </a:ext>
          </a:extLst>
        </xdr:cNvPr>
        <xdr:cNvSpPr txBox="1">
          <a:spLocks noChangeArrowheads="1"/>
        </xdr:cNvSpPr>
      </xdr:nvSpPr>
      <xdr:spPr bwMode="auto">
        <a:xfrm>
          <a:off x="6019800" y="36147375"/>
          <a:ext cx="2762250" cy="1476375"/>
        </a:xfrm>
        <a:prstGeom prst="rect">
          <a:avLst/>
        </a:prstGeom>
        <a:noFill/>
        <a:ln w="9525" cmpd="sng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en-US" sz="1100" b="0" i="0" strike="noStrike">
              <a:solidFill>
                <a:srgbClr val="000000"/>
              </a:solidFill>
              <a:latin typeface="Arial"/>
              <a:cs typeface="Arial"/>
            </a:rPr>
            <a:t>CV.  CIPTA MANDIRI ENGINEERING</a:t>
          </a:r>
        </a:p>
        <a:p>
          <a:pPr algn="ctr" rtl="0">
            <a:defRPr sz="1000"/>
          </a:pPr>
          <a:endParaRPr lang="en-US" sz="11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en-US" sz="11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en-US" sz="11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en-US" sz="11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en-US" sz="11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n-US" sz="1100" b="1" i="0" u="sng" strike="noStrike">
              <a:solidFill>
                <a:srgbClr val="000000"/>
              </a:solidFill>
              <a:latin typeface="Arial"/>
              <a:cs typeface="Arial"/>
            </a:rPr>
            <a:t>Nufendi</a:t>
          </a:r>
          <a:endParaRPr lang="en-US" sz="11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n-US" sz="1100" b="0" i="0" strike="noStrike">
              <a:solidFill>
                <a:srgbClr val="000000"/>
              </a:solidFill>
              <a:latin typeface="Arial"/>
              <a:cs typeface="Arial"/>
            </a:rPr>
            <a:t>Direktur</a:t>
          </a:r>
        </a:p>
      </xdr:txBody>
    </xdr:sp>
    <xdr:clientData/>
  </xdr:twoCellAnchor>
  <xdr:twoCellAnchor>
    <xdr:from>
      <xdr:col>2</xdr:col>
      <xdr:colOff>19050</xdr:colOff>
      <xdr:row>169</xdr:row>
      <xdr:rowOff>190500</xdr:rowOff>
    </xdr:from>
    <xdr:to>
      <xdr:col>2</xdr:col>
      <xdr:colOff>2628900</xdr:colOff>
      <xdr:row>177</xdr:row>
      <xdr:rowOff>123825</xdr:rowOff>
    </xdr:to>
    <xdr:sp macro="" textlink="">
      <xdr:nvSpPr>
        <xdr:cNvPr id="9" name="Text Box 1">
          <a:extLst>
            <a:ext uri="{FF2B5EF4-FFF2-40B4-BE49-F238E27FC236}">
              <a16:creationId xmlns:a16="http://schemas.microsoft.com/office/drawing/2014/main" xmlns="" id="{00000000-0008-0000-0100-000009000000}"/>
            </a:ext>
          </a:extLst>
        </xdr:cNvPr>
        <xdr:cNvSpPr txBox="1">
          <a:spLocks noChangeArrowheads="1"/>
        </xdr:cNvSpPr>
      </xdr:nvSpPr>
      <xdr:spPr bwMode="auto">
        <a:xfrm>
          <a:off x="1019175" y="36137850"/>
          <a:ext cx="2609850" cy="1476375"/>
        </a:xfrm>
        <a:prstGeom prst="rect">
          <a:avLst/>
        </a:prstGeom>
        <a:noFill/>
        <a:ln w="9525" cmpd="sng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en-US" sz="1100" b="0" i="0" strike="noStrike">
              <a:solidFill>
                <a:srgbClr val="000000"/>
              </a:solidFill>
              <a:latin typeface="Arial"/>
              <a:cs typeface="Arial"/>
            </a:rPr>
            <a:t>PDAM TIRTANADI</a:t>
          </a:r>
        </a:p>
        <a:p>
          <a:pPr algn="ctr" rtl="0">
            <a:defRPr sz="1000"/>
          </a:pPr>
          <a:endParaRPr lang="en-US" sz="11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en-US" sz="11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en-US" sz="11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en-US" sz="11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en-US" sz="11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n-US" sz="1100" b="1" i="0" u="sng" strike="noStrike">
              <a:solidFill>
                <a:srgbClr val="000000"/>
              </a:solidFill>
              <a:latin typeface="Arial"/>
              <a:cs typeface="Arial"/>
            </a:rPr>
            <a:t>Joni Mulyadi,</a:t>
          </a:r>
          <a:r>
            <a:rPr lang="en-US" sz="1100" b="1" i="0" u="sng" strike="noStrike" baseline="0">
              <a:solidFill>
                <a:srgbClr val="000000"/>
              </a:solidFill>
              <a:latin typeface="Arial"/>
              <a:cs typeface="Arial"/>
            </a:rPr>
            <a:t> ST, MT.</a:t>
          </a:r>
          <a:endParaRPr lang="en-US" sz="11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n-US" sz="1100" b="0" i="0" strike="noStrike">
              <a:solidFill>
                <a:srgbClr val="000000"/>
              </a:solidFill>
              <a:latin typeface="Arial"/>
              <a:cs typeface="Arial"/>
            </a:rPr>
            <a:t>Kadiv. Produksi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40</xdr:row>
      <xdr:rowOff>0</xdr:rowOff>
    </xdr:from>
    <xdr:to>
      <xdr:col>22</xdr:col>
      <xdr:colOff>209550</xdr:colOff>
      <xdr:row>78</xdr:row>
      <xdr:rowOff>76200</xdr:rowOff>
    </xdr:to>
    <xdr:pic>
      <xdr:nvPicPr>
        <xdr:cNvPr id="1026" name="Picture 2">
          <a:extLst>
            <a:ext uri="{FF2B5EF4-FFF2-40B4-BE49-F238E27FC236}">
              <a16:creationId xmlns:a16="http://schemas.microsoft.com/office/drawing/2014/main" xmlns="" id="{00000000-0008-0000-0200-00000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09600" y="7620000"/>
          <a:ext cx="13011150" cy="73152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80</xdr:row>
      <xdr:rowOff>0</xdr:rowOff>
    </xdr:from>
    <xdr:to>
      <xdr:col>22</xdr:col>
      <xdr:colOff>209550</xdr:colOff>
      <xdr:row>118</xdr:row>
      <xdr:rowOff>76200</xdr:rowOff>
    </xdr:to>
    <xdr:pic>
      <xdr:nvPicPr>
        <xdr:cNvPr id="1027" name="Picture 3">
          <a:extLst>
            <a:ext uri="{FF2B5EF4-FFF2-40B4-BE49-F238E27FC236}">
              <a16:creationId xmlns:a16="http://schemas.microsoft.com/office/drawing/2014/main" xmlns="" id="{00000000-0008-0000-0200-00000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09600" y="15240000"/>
          <a:ext cx="13011150" cy="73152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120</xdr:row>
      <xdr:rowOff>0</xdr:rowOff>
    </xdr:from>
    <xdr:to>
      <xdr:col>22</xdr:col>
      <xdr:colOff>209550</xdr:colOff>
      <xdr:row>158</xdr:row>
      <xdr:rowOff>76200</xdr:rowOff>
    </xdr:to>
    <xdr:pic>
      <xdr:nvPicPr>
        <xdr:cNvPr id="1028" name="Picture 4">
          <a:extLst>
            <a:ext uri="{FF2B5EF4-FFF2-40B4-BE49-F238E27FC236}">
              <a16:creationId xmlns:a16="http://schemas.microsoft.com/office/drawing/2014/main" xmlns="" id="{00000000-0008-0000-0200-00000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09600" y="22860000"/>
          <a:ext cx="13011150" cy="73152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200</xdr:row>
      <xdr:rowOff>0</xdr:rowOff>
    </xdr:from>
    <xdr:to>
      <xdr:col>22</xdr:col>
      <xdr:colOff>209550</xdr:colOff>
      <xdr:row>238</xdr:row>
      <xdr:rowOff>76200</xdr:rowOff>
    </xdr:to>
    <xdr:pic>
      <xdr:nvPicPr>
        <xdr:cNvPr id="1029" name="Picture 5">
          <a:extLst>
            <a:ext uri="{FF2B5EF4-FFF2-40B4-BE49-F238E27FC236}">
              <a16:creationId xmlns:a16="http://schemas.microsoft.com/office/drawing/2014/main" xmlns="" id="{00000000-0008-0000-0200-00000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609600" y="30480000"/>
          <a:ext cx="13011150" cy="73152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240</xdr:row>
      <xdr:rowOff>0</xdr:rowOff>
    </xdr:from>
    <xdr:to>
      <xdr:col>22</xdr:col>
      <xdr:colOff>209550</xdr:colOff>
      <xdr:row>278</xdr:row>
      <xdr:rowOff>76200</xdr:rowOff>
    </xdr:to>
    <xdr:pic>
      <xdr:nvPicPr>
        <xdr:cNvPr id="1030" name="Picture 6">
          <a:extLst>
            <a:ext uri="{FF2B5EF4-FFF2-40B4-BE49-F238E27FC236}">
              <a16:creationId xmlns:a16="http://schemas.microsoft.com/office/drawing/2014/main" xmlns="" id="{00000000-0008-0000-0200-00000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609600" y="38100000"/>
          <a:ext cx="13011150" cy="73152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160</xdr:row>
      <xdr:rowOff>0</xdr:rowOff>
    </xdr:from>
    <xdr:to>
      <xdr:col>22</xdr:col>
      <xdr:colOff>209550</xdr:colOff>
      <xdr:row>198</xdr:row>
      <xdr:rowOff>76200</xdr:rowOff>
    </xdr:to>
    <xdr:pic>
      <xdr:nvPicPr>
        <xdr:cNvPr id="1031" name="Picture 7">
          <a:extLst>
            <a:ext uri="{FF2B5EF4-FFF2-40B4-BE49-F238E27FC236}">
              <a16:creationId xmlns:a16="http://schemas.microsoft.com/office/drawing/2014/main" xmlns="" id="{00000000-0008-0000-0200-00000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609600" y="30480000"/>
          <a:ext cx="13011150" cy="73152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280</xdr:row>
      <xdr:rowOff>0</xdr:rowOff>
    </xdr:from>
    <xdr:to>
      <xdr:col>22</xdr:col>
      <xdr:colOff>209550</xdr:colOff>
      <xdr:row>318</xdr:row>
      <xdr:rowOff>76200</xdr:rowOff>
    </xdr:to>
    <xdr:pic>
      <xdr:nvPicPr>
        <xdr:cNvPr id="1032" name="Picture 8">
          <a:extLst>
            <a:ext uri="{FF2B5EF4-FFF2-40B4-BE49-F238E27FC236}">
              <a16:creationId xmlns:a16="http://schemas.microsoft.com/office/drawing/2014/main" xmlns="" id="{00000000-0008-0000-0200-00000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609600" y="53340000"/>
          <a:ext cx="13011150" cy="73152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0</xdr:colOff>
      <xdr:row>320</xdr:row>
      <xdr:rowOff>0</xdr:rowOff>
    </xdr:from>
    <xdr:to>
      <xdr:col>23</xdr:col>
      <xdr:colOff>209550</xdr:colOff>
      <xdr:row>358</xdr:row>
      <xdr:rowOff>76200</xdr:rowOff>
    </xdr:to>
    <xdr:pic>
      <xdr:nvPicPr>
        <xdr:cNvPr id="1033" name="Picture 9">
          <a:extLst>
            <a:ext uri="{FF2B5EF4-FFF2-40B4-BE49-F238E27FC236}">
              <a16:creationId xmlns:a16="http://schemas.microsoft.com/office/drawing/2014/main" xmlns="" id="{00000000-0008-0000-0200-00000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219200" y="60960000"/>
          <a:ext cx="13011150" cy="73152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21</xdr:col>
      <xdr:colOff>38100</xdr:colOff>
      <xdr:row>1</xdr:row>
      <xdr:rowOff>180975</xdr:rowOff>
    </xdr:from>
    <xdr:to>
      <xdr:col>42</xdr:col>
      <xdr:colOff>247650</xdr:colOff>
      <xdr:row>40</xdr:row>
      <xdr:rowOff>66675</xdr:rowOff>
    </xdr:to>
    <xdr:pic>
      <xdr:nvPicPr>
        <xdr:cNvPr id="1034" name="Picture 10">
          <a:extLst>
            <a:ext uri="{FF2B5EF4-FFF2-40B4-BE49-F238E27FC236}">
              <a16:creationId xmlns:a16="http://schemas.microsoft.com/office/drawing/2014/main" xmlns="" id="{00000000-0008-0000-0200-00000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2839700" y="371475"/>
          <a:ext cx="13011150" cy="73152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22</xdr:col>
      <xdr:colOff>209550</xdr:colOff>
      <xdr:row>39</xdr:row>
      <xdr:rowOff>76200</xdr:rowOff>
    </xdr:to>
    <xdr:pic>
      <xdr:nvPicPr>
        <xdr:cNvPr id="1035" name="Picture 11">
          <a:extLst>
            <a:ext uri="{FF2B5EF4-FFF2-40B4-BE49-F238E27FC236}">
              <a16:creationId xmlns:a16="http://schemas.microsoft.com/office/drawing/2014/main" xmlns="" id="{00000000-0008-0000-0200-00000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609600" y="190500"/>
          <a:ext cx="13011150" cy="73152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19050</xdr:colOff>
      <xdr:row>28</xdr:row>
      <xdr:rowOff>9525</xdr:rowOff>
    </xdr:from>
    <xdr:to>
      <xdr:col>8</xdr:col>
      <xdr:colOff>0</xdr:colOff>
      <xdr:row>36</xdr:row>
      <xdr:rowOff>142875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xmlns="" id="{00000000-0008-0000-0300-000002000000}"/>
            </a:ext>
          </a:extLst>
        </xdr:cNvPr>
        <xdr:cNvSpPr txBox="1">
          <a:spLocks noChangeArrowheads="1"/>
        </xdr:cNvSpPr>
      </xdr:nvSpPr>
      <xdr:spPr bwMode="auto">
        <a:xfrm>
          <a:off x="7591425" y="7953375"/>
          <a:ext cx="2409825" cy="1666875"/>
        </a:xfrm>
        <a:prstGeom prst="rect">
          <a:avLst/>
        </a:prstGeom>
        <a:noFill/>
        <a:ln w="9525" cmpd="sng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en-US" sz="1100" b="0" i="0" strike="noStrike">
              <a:solidFill>
                <a:srgbClr val="000000"/>
              </a:solidFill>
              <a:latin typeface="Arial"/>
              <a:cs typeface="Arial"/>
            </a:rPr>
            <a:t>Medan,      </a:t>
          </a:r>
          <a:r>
            <a:rPr lang="en-US" sz="1100" b="0" i="0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id-ID" sz="1100" b="0" i="0" strike="noStrike" baseline="0">
              <a:solidFill>
                <a:srgbClr val="000000"/>
              </a:solidFill>
              <a:latin typeface="Arial"/>
              <a:cs typeface="Arial"/>
            </a:rPr>
            <a:t>Desember 2024</a:t>
          </a:r>
          <a:endParaRPr lang="en-US" sz="11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n-US" sz="1100" b="0" i="0" strike="noStrike">
              <a:solidFill>
                <a:srgbClr val="000000"/>
              </a:solidFill>
              <a:latin typeface="Arial"/>
              <a:cs typeface="Arial"/>
            </a:rPr>
            <a:t>Dihitung Oleh</a:t>
          </a:r>
        </a:p>
        <a:p>
          <a:pPr algn="ctr" rtl="0">
            <a:defRPr sz="1000"/>
          </a:pPr>
          <a:endParaRPr lang="en-US" sz="11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en-US" sz="11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en-US" sz="11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en-US" sz="11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n-US" sz="1100" b="1" i="0" u="sng" strike="noStrike">
              <a:solidFill>
                <a:srgbClr val="000000"/>
              </a:solidFill>
              <a:latin typeface="Arial"/>
              <a:cs typeface="Arial"/>
            </a:rPr>
            <a:t>Julfan Fadhli</a:t>
          </a:r>
          <a:endParaRPr lang="en-US" sz="11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n-US" sz="1100" b="0" i="0" strike="noStrike">
              <a:solidFill>
                <a:srgbClr val="000000"/>
              </a:solidFill>
              <a:latin typeface="Arial"/>
              <a:cs typeface="Arial"/>
            </a:rPr>
            <a:t>Kabid. O</a:t>
          </a:r>
          <a:r>
            <a:rPr lang="id-ID" sz="1100" b="0" i="0" strike="noStrike">
              <a:solidFill>
                <a:srgbClr val="000000"/>
              </a:solidFill>
              <a:latin typeface="Arial"/>
              <a:cs typeface="Arial"/>
            </a:rPr>
            <a:t>perasional</a:t>
          </a:r>
          <a:r>
            <a:rPr lang="en-US" sz="1100" b="0" i="0" strike="noStrike" baseline="0">
              <a:solidFill>
                <a:srgbClr val="000000"/>
              </a:solidFill>
              <a:latin typeface="Arial"/>
              <a:cs typeface="Arial"/>
            </a:rPr>
            <a:t> P</a:t>
          </a:r>
          <a:r>
            <a:rPr lang="id-ID" sz="1100" b="0" i="0" strike="noStrike" baseline="0">
              <a:solidFill>
                <a:srgbClr val="000000"/>
              </a:solidFill>
              <a:latin typeface="Arial"/>
              <a:cs typeface="Arial"/>
            </a:rPr>
            <a:t>ompa</a:t>
          </a:r>
          <a:endParaRPr lang="en-US" sz="11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2</xdr:col>
      <xdr:colOff>2514600</xdr:colOff>
      <xdr:row>28</xdr:row>
      <xdr:rowOff>9526</xdr:rowOff>
    </xdr:from>
    <xdr:to>
      <xdr:col>5</xdr:col>
      <xdr:colOff>0</xdr:colOff>
      <xdr:row>36</xdr:row>
      <xdr:rowOff>130970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xmlns="" id="{00000000-0008-0000-0300-000003000000}"/>
            </a:ext>
          </a:extLst>
        </xdr:cNvPr>
        <xdr:cNvSpPr txBox="1">
          <a:spLocks noChangeArrowheads="1"/>
        </xdr:cNvSpPr>
      </xdr:nvSpPr>
      <xdr:spPr bwMode="auto">
        <a:xfrm>
          <a:off x="3514725" y="7953376"/>
          <a:ext cx="2990850" cy="1654969"/>
        </a:xfrm>
        <a:prstGeom prst="rect">
          <a:avLst/>
        </a:prstGeom>
        <a:noFill/>
        <a:ln w="9525" cmpd="sng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endParaRPr lang="en-US" sz="11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n-US" sz="1100" b="0" i="0" strike="noStrike">
              <a:solidFill>
                <a:srgbClr val="000000"/>
              </a:solidFill>
              <a:latin typeface="Arial"/>
              <a:cs typeface="Arial"/>
            </a:rPr>
            <a:t>Diketahui Oleh,</a:t>
          </a:r>
        </a:p>
        <a:p>
          <a:pPr algn="ctr" rtl="0">
            <a:defRPr sz="1000"/>
          </a:pPr>
          <a:endParaRPr lang="en-US" sz="11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en-US" sz="11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en-US" sz="11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en-US" sz="11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n-US" sz="1100" b="1" i="0" u="sng" strike="noStrike">
              <a:solidFill>
                <a:srgbClr val="000000"/>
              </a:solidFill>
              <a:latin typeface="Arial"/>
              <a:cs typeface="Arial"/>
            </a:rPr>
            <a:t>Dedi Gusman</a:t>
          </a:r>
          <a:endParaRPr lang="en-US" sz="11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n-US" sz="1100" b="0" i="0" strike="noStrike">
              <a:solidFill>
                <a:srgbClr val="000000"/>
              </a:solidFill>
              <a:latin typeface="Arial"/>
              <a:cs typeface="Arial"/>
            </a:rPr>
            <a:t> Kadiv. Transmisi Distribusi</a:t>
          </a:r>
        </a:p>
      </xdr:txBody>
    </xdr:sp>
    <xdr:clientData/>
  </xdr:twoCellAnchor>
  <xdr:twoCellAnchor>
    <xdr:from>
      <xdr:col>0</xdr:col>
      <xdr:colOff>581025</xdr:colOff>
      <xdr:row>28</xdr:row>
      <xdr:rowOff>9525</xdr:rowOff>
    </xdr:from>
    <xdr:to>
      <xdr:col>2</xdr:col>
      <xdr:colOff>2171700</xdr:colOff>
      <xdr:row>36</xdr:row>
      <xdr:rowOff>83344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xmlns="" id="{00000000-0008-0000-0300-000004000000}"/>
            </a:ext>
          </a:extLst>
        </xdr:cNvPr>
        <xdr:cNvSpPr txBox="1">
          <a:spLocks noChangeArrowheads="1"/>
        </xdr:cNvSpPr>
      </xdr:nvSpPr>
      <xdr:spPr bwMode="auto">
        <a:xfrm>
          <a:off x="581025" y="7953375"/>
          <a:ext cx="2590800" cy="1607344"/>
        </a:xfrm>
        <a:prstGeom prst="rect">
          <a:avLst/>
        </a:prstGeom>
        <a:noFill/>
        <a:ln w="9525" cmpd="sng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endParaRPr lang="en-US" sz="11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n-US" sz="1100" b="0" i="0" strike="noStrike">
              <a:solidFill>
                <a:srgbClr val="000000"/>
              </a:solidFill>
              <a:latin typeface="Arial"/>
              <a:cs typeface="Arial"/>
            </a:rPr>
            <a:t>Disahkan Oleh,</a:t>
          </a:r>
        </a:p>
        <a:p>
          <a:pPr algn="ctr" rtl="0">
            <a:defRPr sz="1000"/>
          </a:pPr>
          <a:endParaRPr lang="en-US" sz="11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en-US" sz="11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en-US" sz="11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en-US" sz="11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id-ID" sz="1100" b="1" i="0" u="sng" strike="noStrike">
              <a:solidFill>
                <a:srgbClr val="000000"/>
              </a:solidFill>
              <a:latin typeface="Arial"/>
              <a:cs typeface="Arial"/>
            </a:rPr>
            <a:t>Ali Ismail Siregar</a:t>
          </a:r>
          <a:endParaRPr lang="en-US" sz="11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n-US" sz="1100" b="0" i="0" strike="noStrike">
              <a:solidFill>
                <a:srgbClr val="000000"/>
              </a:solidFill>
              <a:latin typeface="Arial"/>
              <a:cs typeface="Arial"/>
            </a:rPr>
            <a:t>Kadiv. Perencanaan</a:t>
          </a:r>
          <a:r>
            <a:rPr lang="id-ID" sz="1100" b="0" i="0" strike="noStrike">
              <a:solidFill>
                <a:srgbClr val="000000"/>
              </a:solidFill>
              <a:latin typeface="Arial"/>
              <a:cs typeface="Arial"/>
            </a:rPr>
            <a:t> Air Minum</a:t>
          </a:r>
          <a:endParaRPr lang="en-US" sz="11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2</xdr:col>
      <xdr:colOff>2857500</xdr:colOff>
      <xdr:row>89</xdr:row>
      <xdr:rowOff>85725</xdr:rowOff>
    </xdr:from>
    <xdr:to>
      <xdr:col>5</xdr:col>
      <xdr:colOff>447675</xdr:colOff>
      <xdr:row>98</xdr:row>
      <xdr:rowOff>28575</xdr:rowOff>
    </xdr:to>
    <xdr:sp macro="" textlink="">
      <xdr:nvSpPr>
        <xdr:cNvPr id="5" name="Text Box 1">
          <a:extLst>
            <a:ext uri="{FF2B5EF4-FFF2-40B4-BE49-F238E27FC236}">
              <a16:creationId xmlns:a16="http://schemas.microsoft.com/office/drawing/2014/main" xmlns="" id="{00000000-0008-0000-0300-000005000000}"/>
            </a:ext>
          </a:extLst>
        </xdr:cNvPr>
        <xdr:cNvSpPr txBox="1">
          <a:spLocks noChangeArrowheads="1"/>
        </xdr:cNvSpPr>
      </xdr:nvSpPr>
      <xdr:spPr bwMode="auto">
        <a:xfrm>
          <a:off x="3857625" y="21297900"/>
          <a:ext cx="3095625" cy="1676400"/>
        </a:xfrm>
        <a:prstGeom prst="rect">
          <a:avLst/>
        </a:prstGeom>
        <a:noFill/>
        <a:ln w="9525" cmpd="sng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en-US" sz="1100" b="0" i="0" strike="noStrike">
              <a:solidFill>
                <a:srgbClr val="000000"/>
              </a:solidFill>
              <a:latin typeface="Arial"/>
              <a:cs typeface="Arial"/>
            </a:rPr>
            <a:t>Medan,      </a:t>
          </a:r>
          <a:r>
            <a:rPr lang="en-US" sz="1100" b="0" i="0" strike="noStrike" baseline="0">
              <a:solidFill>
                <a:srgbClr val="000000"/>
              </a:solidFill>
              <a:latin typeface="Arial"/>
              <a:cs typeface="Arial"/>
            </a:rPr>
            <a:t> Mei</a:t>
          </a:r>
          <a:r>
            <a:rPr lang="en-US" sz="1100" b="0" i="0" strike="noStrike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en-US" sz="1100" b="0" i="0" strike="noStrike" baseline="0">
              <a:solidFill>
                <a:srgbClr val="000000"/>
              </a:solidFill>
              <a:latin typeface="Arial"/>
              <a:cs typeface="Arial"/>
            </a:rPr>
            <a:t>2016</a:t>
          </a:r>
        </a:p>
        <a:p>
          <a:pPr algn="ctr" rtl="0">
            <a:defRPr sz="1000"/>
          </a:pPr>
          <a:endParaRPr lang="en-US" sz="11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n-US" sz="1100" b="0" i="0" strike="noStrike">
              <a:solidFill>
                <a:srgbClr val="000000"/>
              </a:solidFill>
              <a:latin typeface="Arial"/>
              <a:cs typeface="Arial"/>
            </a:rPr>
            <a:t>Dibuat Oleh,</a:t>
          </a:r>
        </a:p>
        <a:p>
          <a:pPr algn="ctr" rtl="0">
            <a:defRPr sz="1000"/>
          </a:pPr>
          <a:r>
            <a:rPr lang="en-US" sz="1100" b="0" i="0" strike="noStrike">
              <a:solidFill>
                <a:srgbClr val="000000"/>
              </a:solidFill>
              <a:latin typeface="Arial"/>
              <a:cs typeface="Arial"/>
            </a:rPr>
            <a:t>CV. Cipta Mandiri Engineering</a:t>
          </a:r>
        </a:p>
        <a:p>
          <a:pPr algn="ctr" rtl="0">
            <a:defRPr sz="1000"/>
          </a:pPr>
          <a:endParaRPr lang="en-US" sz="11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en-US" sz="11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en-US" sz="11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en-US" sz="11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n-US" sz="1100" b="1" i="0" u="sng" strike="noStrike">
              <a:solidFill>
                <a:srgbClr val="000000"/>
              </a:solidFill>
              <a:latin typeface="Arial"/>
              <a:cs typeface="Arial"/>
            </a:rPr>
            <a:t>Nufendi</a:t>
          </a:r>
          <a:endParaRPr lang="en-US" sz="11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n-US" sz="1100" b="0" i="0" strike="noStrike">
              <a:solidFill>
                <a:srgbClr val="000000"/>
              </a:solidFill>
              <a:latin typeface="Arial"/>
              <a:cs typeface="Arial"/>
            </a:rPr>
            <a:t>Direktur</a:t>
          </a:r>
        </a:p>
      </xdr:txBody>
    </xdr:sp>
    <xdr:clientData/>
  </xdr:twoCellAnchor>
  <xdr:twoCellAnchor>
    <xdr:from>
      <xdr:col>2</xdr:col>
      <xdr:colOff>1047750</xdr:colOff>
      <xdr:row>91</xdr:row>
      <xdr:rowOff>9525</xdr:rowOff>
    </xdr:from>
    <xdr:to>
      <xdr:col>3</xdr:col>
      <xdr:colOff>333375</xdr:colOff>
      <xdr:row>99</xdr:row>
      <xdr:rowOff>0</xdr:rowOff>
    </xdr:to>
    <xdr:sp macro="" textlink="">
      <xdr:nvSpPr>
        <xdr:cNvPr id="6" name="Text Box 2">
          <a:extLst>
            <a:ext uri="{FF2B5EF4-FFF2-40B4-BE49-F238E27FC236}">
              <a16:creationId xmlns:a16="http://schemas.microsoft.com/office/drawing/2014/main" xmlns="" id="{00000000-0008-0000-0300-000006000000}"/>
            </a:ext>
          </a:extLst>
        </xdr:cNvPr>
        <xdr:cNvSpPr txBox="1">
          <a:spLocks noChangeArrowheads="1"/>
        </xdr:cNvSpPr>
      </xdr:nvSpPr>
      <xdr:spPr bwMode="auto">
        <a:xfrm>
          <a:off x="2047875" y="21621750"/>
          <a:ext cx="3314700" cy="1514475"/>
        </a:xfrm>
        <a:prstGeom prst="rect">
          <a:avLst/>
        </a:prstGeom>
        <a:noFill/>
        <a:ln w="9525" cmpd="sng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endParaRPr lang="en-US" sz="11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en-US" sz="11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en-US" sz="11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en-US" sz="11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en-US" sz="11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en-US" sz="11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n-US" sz="1100" b="1" i="0" u="sng" strike="noStrike">
              <a:solidFill>
                <a:srgbClr val="000000"/>
              </a:solidFill>
              <a:latin typeface="Arial"/>
              <a:cs typeface="Arial"/>
            </a:rPr>
            <a:t>Parlin H. Bakara, ST</a:t>
          </a:r>
          <a:endParaRPr lang="en-US" sz="11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n-US" sz="1100" b="0" i="0" strike="noStrike">
              <a:solidFill>
                <a:srgbClr val="000000"/>
              </a:solidFill>
              <a:latin typeface="Arial"/>
              <a:cs typeface="Arial"/>
            </a:rPr>
            <a:t>Kabid. PAB</a:t>
          </a:r>
        </a:p>
      </xdr:txBody>
    </xdr:sp>
    <xdr:clientData/>
  </xdr:twoCellAnchor>
  <xdr:twoCellAnchor>
    <xdr:from>
      <xdr:col>0</xdr:col>
      <xdr:colOff>85725</xdr:colOff>
      <xdr:row>91</xdr:row>
      <xdr:rowOff>0</xdr:rowOff>
    </xdr:from>
    <xdr:to>
      <xdr:col>2</xdr:col>
      <xdr:colOff>1676400</xdr:colOff>
      <xdr:row>98</xdr:row>
      <xdr:rowOff>180975</xdr:rowOff>
    </xdr:to>
    <xdr:sp macro="" textlink="">
      <xdr:nvSpPr>
        <xdr:cNvPr id="7" name="Text Box 3">
          <a:extLst>
            <a:ext uri="{FF2B5EF4-FFF2-40B4-BE49-F238E27FC236}">
              <a16:creationId xmlns:a16="http://schemas.microsoft.com/office/drawing/2014/main" xmlns="" id="{00000000-0008-0000-0300-000007000000}"/>
            </a:ext>
          </a:extLst>
        </xdr:cNvPr>
        <xdr:cNvSpPr txBox="1">
          <a:spLocks noChangeArrowheads="1"/>
        </xdr:cNvSpPr>
      </xdr:nvSpPr>
      <xdr:spPr bwMode="auto">
        <a:xfrm>
          <a:off x="85725" y="21612225"/>
          <a:ext cx="2590800" cy="1514475"/>
        </a:xfrm>
        <a:prstGeom prst="rect">
          <a:avLst/>
        </a:prstGeom>
        <a:noFill/>
        <a:ln w="9525" cmpd="sng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endParaRPr lang="en-US" sz="11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en-US" sz="11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en-US" sz="11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en-US" sz="11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en-US" sz="11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en-US" sz="11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n-US" sz="1100" b="1" i="0" u="sng" strike="noStrike">
              <a:solidFill>
                <a:srgbClr val="000000"/>
              </a:solidFill>
              <a:latin typeface="Arial"/>
              <a:cs typeface="Arial"/>
            </a:rPr>
            <a:t>Anton Simatupang</a:t>
          </a:r>
          <a:endParaRPr lang="en-US" sz="11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n-US" sz="1100" b="0" i="0" strike="noStrike">
              <a:solidFill>
                <a:srgbClr val="000000"/>
              </a:solidFill>
              <a:latin typeface="Arial"/>
              <a:cs typeface="Arial"/>
            </a:rPr>
            <a:t>Kabid. Pengawasan</a:t>
          </a:r>
        </a:p>
      </xdr:txBody>
    </xdr:sp>
    <xdr:clientData/>
  </xdr:twoCellAnchor>
  <xdr:twoCellAnchor>
    <xdr:from>
      <xdr:col>4</xdr:col>
      <xdr:colOff>333375</xdr:colOff>
      <xdr:row>165</xdr:row>
      <xdr:rowOff>0</xdr:rowOff>
    </xdr:from>
    <xdr:to>
      <xdr:col>6</xdr:col>
      <xdr:colOff>1238250</xdr:colOff>
      <xdr:row>172</xdr:row>
      <xdr:rowOff>133350</xdr:rowOff>
    </xdr:to>
    <xdr:sp macro="" textlink="">
      <xdr:nvSpPr>
        <xdr:cNvPr id="8" name="Text Box 1">
          <a:extLst>
            <a:ext uri="{FF2B5EF4-FFF2-40B4-BE49-F238E27FC236}">
              <a16:creationId xmlns:a16="http://schemas.microsoft.com/office/drawing/2014/main" xmlns="" id="{00000000-0008-0000-0300-000008000000}"/>
            </a:ext>
          </a:extLst>
        </xdr:cNvPr>
        <xdr:cNvSpPr txBox="1">
          <a:spLocks noChangeArrowheads="1"/>
        </xdr:cNvSpPr>
      </xdr:nvSpPr>
      <xdr:spPr bwMode="auto">
        <a:xfrm>
          <a:off x="6019800" y="37528500"/>
          <a:ext cx="2762250" cy="1476375"/>
        </a:xfrm>
        <a:prstGeom prst="rect">
          <a:avLst/>
        </a:prstGeom>
        <a:noFill/>
        <a:ln w="9525" cmpd="sng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en-US" sz="1100" b="0" i="0" strike="noStrike">
              <a:solidFill>
                <a:srgbClr val="000000"/>
              </a:solidFill>
              <a:latin typeface="Arial"/>
              <a:cs typeface="Arial"/>
            </a:rPr>
            <a:t>CV.  CIPTA MANDIRI ENGINEERING</a:t>
          </a:r>
        </a:p>
        <a:p>
          <a:pPr algn="ctr" rtl="0">
            <a:defRPr sz="1000"/>
          </a:pPr>
          <a:endParaRPr lang="en-US" sz="11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en-US" sz="11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en-US" sz="11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en-US" sz="11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en-US" sz="11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n-US" sz="1100" b="1" i="0" u="sng" strike="noStrike">
              <a:solidFill>
                <a:srgbClr val="000000"/>
              </a:solidFill>
              <a:latin typeface="Arial"/>
              <a:cs typeface="Arial"/>
            </a:rPr>
            <a:t>Nufendi</a:t>
          </a:r>
          <a:endParaRPr lang="en-US" sz="11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n-US" sz="1100" b="0" i="0" strike="noStrike">
              <a:solidFill>
                <a:srgbClr val="000000"/>
              </a:solidFill>
              <a:latin typeface="Arial"/>
              <a:cs typeface="Arial"/>
            </a:rPr>
            <a:t>Direktur</a:t>
          </a:r>
        </a:p>
      </xdr:txBody>
    </xdr:sp>
    <xdr:clientData/>
  </xdr:twoCellAnchor>
  <xdr:twoCellAnchor>
    <xdr:from>
      <xdr:col>2</xdr:col>
      <xdr:colOff>19050</xdr:colOff>
      <xdr:row>164</xdr:row>
      <xdr:rowOff>190500</xdr:rowOff>
    </xdr:from>
    <xdr:to>
      <xdr:col>2</xdr:col>
      <xdr:colOff>2628900</xdr:colOff>
      <xdr:row>172</xdr:row>
      <xdr:rowOff>123825</xdr:rowOff>
    </xdr:to>
    <xdr:sp macro="" textlink="">
      <xdr:nvSpPr>
        <xdr:cNvPr id="9" name="Text Box 1">
          <a:extLst>
            <a:ext uri="{FF2B5EF4-FFF2-40B4-BE49-F238E27FC236}">
              <a16:creationId xmlns:a16="http://schemas.microsoft.com/office/drawing/2014/main" xmlns="" id="{00000000-0008-0000-0300-000009000000}"/>
            </a:ext>
          </a:extLst>
        </xdr:cNvPr>
        <xdr:cNvSpPr txBox="1">
          <a:spLocks noChangeArrowheads="1"/>
        </xdr:cNvSpPr>
      </xdr:nvSpPr>
      <xdr:spPr bwMode="auto">
        <a:xfrm>
          <a:off x="1019175" y="37518975"/>
          <a:ext cx="2609850" cy="1476375"/>
        </a:xfrm>
        <a:prstGeom prst="rect">
          <a:avLst/>
        </a:prstGeom>
        <a:noFill/>
        <a:ln w="9525" cmpd="sng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en-US" sz="1100" b="0" i="0" strike="noStrike">
              <a:solidFill>
                <a:srgbClr val="000000"/>
              </a:solidFill>
              <a:latin typeface="Arial"/>
              <a:cs typeface="Arial"/>
            </a:rPr>
            <a:t>PDAM TIRTANADI</a:t>
          </a:r>
        </a:p>
        <a:p>
          <a:pPr algn="ctr" rtl="0">
            <a:defRPr sz="1000"/>
          </a:pPr>
          <a:endParaRPr lang="en-US" sz="11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en-US" sz="11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en-US" sz="11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en-US" sz="11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en-US" sz="11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n-US" sz="1100" b="1" i="0" u="sng" strike="noStrike">
              <a:solidFill>
                <a:srgbClr val="000000"/>
              </a:solidFill>
              <a:latin typeface="Arial"/>
              <a:cs typeface="Arial"/>
            </a:rPr>
            <a:t>Joni Mulyadi,</a:t>
          </a:r>
          <a:r>
            <a:rPr lang="en-US" sz="1100" b="1" i="0" u="sng" strike="noStrike" baseline="0">
              <a:solidFill>
                <a:srgbClr val="000000"/>
              </a:solidFill>
              <a:latin typeface="Arial"/>
              <a:cs typeface="Arial"/>
            </a:rPr>
            <a:t> ST, MT.</a:t>
          </a:r>
          <a:endParaRPr lang="en-US" sz="11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n-US" sz="1100" b="0" i="0" strike="noStrike">
              <a:solidFill>
                <a:srgbClr val="000000"/>
              </a:solidFill>
              <a:latin typeface="Arial"/>
              <a:cs typeface="Arial"/>
            </a:rPr>
            <a:t>Kadiv. Produksi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161925</xdr:rowOff>
    </xdr:from>
    <xdr:to>
      <xdr:col>23</xdr:col>
      <xdr:colOff>314325</xdr:colOff>
      <xdr:row>43</xdr:row>
      <xdr:rowOff>161925</xdr:rowOff>
    </xdr:to>
    <xdr:pic>
      <xdr:nvPicPr>
        <xdr:cNvPr id="2049" name="Picture 1">
          <a:extLst>
            <a:ext uri="{FF2B5EF4-FFF2-40B4-BE49-F238E27FC236}">
              <a16:creationId xmlns:a16="http://schemas.microsoft.com/office/drawing/2014/main" xmlns="" id="{00000000-0008-0000-0400-000001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19125" y="161925"/>
          <a:ext cx="13716000" cy="81915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9525</xdr:colOff>
      <xdr:row>37</xdr:row>
      <xdr:rowOff>180975</xdr:rowOff>
    </xdr:from>
    <xdr:to>
      <xdr:col>23</xdr:col>
      <xdr:colOff>314325</xdr:colOff>
      <xdr:row>80</xdr:row>
      <xdr:rowOff>180975</xdr:rowOff>
    </xdr:to>
    <xdr:pic>
      <xdr:nvPicPr>
        <xdr:cNvPr id="2050" name="Picture 2">
          <a:extLst>
            <a:ext uri="{FF2B5EF4-FFF2-40B4-BE49-F238E27FC236}">
              <a16:creationId xmlns:a16="http://schemas.microsoft.com/office/drawing/2014/main" xmlns="" id="{00000000-0008-0000-0400-000002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19125" y="7229475"/>
          <a:ext cx="13716000" cy="81915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590550</xdr:colOff>
      <xdr:row>75</xdr:row>
      <xdr:rowOff>76200</xdr:rowOff>
    </xdr:from>
    <xdr:to>
      <xdr:col>23</xdr:col>
      <xdr:colOff>285750</xdr:colOff>
      <xdr:row>118</xdr:row>
      <xdr:rowOff>76200</xdr:rowOff>
    </xdr:to>
    <xdr:pic>
      <xdr:nvPicPr>
        <xdr:cNvPr id="2051" name="Picture 3">
          <a:extLst>
            <a:ext uri="{FF2B5EF4-FFF2-40B4-BE49-F238E27FC236}">
              <a16:creationId xmlns:a16="http://schemas.microsoft.com/office/drawing/2014/main" xmlns="" id="{00000000-0008-0000-0400-000003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590550" y="14363700"/>
          <a:ext cx="13716000" cy="81915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C3:L22"/>
  <sheetViews>
    <sheetView workbookViewId="0">
      <selection activeCell="H7" sqref="H7:H18"/>
    </sheetView>
  </sheetViews>
  <sheetFormatPr defaultColWidth="9.109375" defaultRowHeight="14.4"/>
  <cols>
    <col min="1" max="2" width="9.109375" style="135"/>
    <col min="3" max="3" width="5.33203125" style="158" customWidth="1"/>
    <col min="4" max="4" width="44.5546875" style="135" customWidth="1"/>
    <col min="5" max="6" width="14" style="135" hidden="1" customWidth="1"/>
    <col min="7" max="7" width="12.88671875" style="135" customWidth="1"/>
    <col min="8" max="8" width="3.33203125" style="135" customWidth="1"/>
    <col min="9" max="9" width="6.6640625" style="135" customWidth="1"/>
    <col min="10" max="10" width="14.33203125" style="135" customWidth="1"/>
    <col min="11" max="11" width="19.33203125" style="135" customWidth="1"/>
    <col min="12" max="12" width="14.44140625" style="135" customWidth="1"/>
    <col min="13" max="16384" width="9.109375" style="135"/>
  </cols>
  <sheetData>
    <row r="3" spans="3:12" s="133" customFormat="1" ht="21">
      <c r="C3" s="205" t="s">
        <v>90</v>
      </c>
      <c r="D3" s="205"/>
      <c r="E3" s="205"/>
      <c r="F3" s="205"/>
      <c r="G3" s="205"/>
      <c r="H3" s="205"/>
      <c r="I3" s="205"/>
      <c r="J3" s="205"/>
      <c r="K3" s="205"/>
    </row>
    <row r="4" spans="3:12" ht="15.6">
      <c r="C4" s="134"/>
      <c r="D4" s="134"/>
      <c r="E4" s="134"/>
      <c r="F4" s="134"/>
      <c r="G4" s="134"/>
      <c r="H4" s="134"/>
      <c r="I4" s="134"/>
      <c r="J4" s="134"/>
      <c r="K4" s="134"/>
    </row>
    <row r="5" spans="3:12" s="139" customFormat="1" ht="29.4" thickBot="1">
      <c r="C5" s="136" t="s">
        <v>28</v>
      </c>
      <c r="D5" s="136" t="s">
        <v>91</v>
      </c>
      <c r="E5" s="137" t="s">
        <v>92</v>
      </c>
      <c r="F5" s="137" t="s">
        <v>93</v>
      </c>
      <c r="G5" s="137" t="s">
        <v>94</v>
      </c>
      <c r="H5" s="206" t="s">
        <v>95</v>
      </c>
      <c r="I5" s="207"/>
      <c r="J5" s="138" t="s">
        <v>96</v>
      </c>
      <c r="K5" s="138" t="s">
        <v>97</v>
      </c>
    </row>
    <row r="6" spans="3:12" ht="15" thickTop="1">
      <c r="C6" s="140"/>
      <c r="D6" s="141" t="s">
        <v>11</v>
      </c>
      <c r="E6" s="142"/>
      <c r="F6" s="142"/>
      <c r="G6" s="142"/>
      <c r="H6" s="142"/>
      <c r="I6" s="143"/>
      <c r="J6" s="144"/>
      <c r="K6" s="144"/>
    </row>
    <row r="7" spans="3:12" s="152" customFormat="1" ht="33.75" customHeight="1">
      <c r="C7" s="145">
        <v>1</v>
      </c>
      <c r="D7" s="146" t="s">
        <v>98</v>
      </c>
      <c r="E7" s="147">
        <v>2300000</v>
      </c>
      <c r="F7" s="147">
        <v>500000</v>
      </c>
      <c r="G7" s="147">
        <v>3420000</v>
      </c>
      <c r="H7" s="148">
        <v>1</v>
      </c>
      <c r="I7" s="149" t="s">
        <v>99</v>
      </c>
      <c r="J7" s="150">
        <f t="shared" ref="J7:J14" si="0">+G7*H7</f>
        <v>3420000</v>
      </c>
      <c r="K7" s="150" t="s">
        <v>100</v>
      </c>
      <c r="L7" s="151">
        <f>+H7*F7</f>
        <v>500000</v>
      </c>
    </row>
    <row r="8" spans="3:12" s="152" customFormat="1" ht="33" customHeight="1">
      <c r="C8" s="153">
        <f>+C7+1</f>
        <v>2</v>
      </c>
      <c r="D8" s="154" t="s">
        <v>101</v>
      </c>
      <c r="E8" s="147">
        <v>2800000</v>
      </c>
      <c r="F8" s="147">
        <v>200000</v>
      </c>
      <c r="G8" s="147">
        <v>3550000</v>
      </c>
      <c r="H8" s="148">
        <v>1</v>
      </c>
      <c r="I8" s="149" t="s">
        <v>102</v>
      </c>
      <c r="J8" s="155">
        <f t="shared" si="0"/>
        <v>3550000</v>
      </c>
      <c r="K8" s="155" t="s">
        <v>100</v>
      </c>
      <c r="L8" s="151">
        <f t="shared" ref="L8:L18" si="1">+H8*F8</f>
        <v>200000</v>
      </c>
    </row>
    <row r="9" spans="3:12" s="152" customFormat="1" ht="17.25" customHeight="1">
      <c r="C9" s="153">
        <f t="shared" ref="C9:C18" si="2">+C8+1</f>
        <v>3</v>
      </c>
      <c r="D9" s="154" t="s">
        <v>103</v>
      </c>
      <c r="E9" s="147">
        <v>850000</v>
      </c>
      <c r="F9" s="147">
        <v>0</v>
      </c>
      <c r="G9" s="147">
        <v>800000</v>
      </c>
      <c r="H9" s="148">
        <v>1</v>
      </c>
      <c r="I9" s="149" t="s">
        <v>15</v>
      </c>
      <c r="J9" s="155">
        <f t="shared" si="0"/>
        <v>800000</v>
      </c>
      <c r="K9" s="155" t="s">
        <v>104</v>
      </c>
      <c r="L9" s="151">
        <f t="shared" si="1"/>
        <v>0</v>
      </c>
    </row>
    <row r="10" spans="3:12" s="152" customFormat="1" ht="66.75" customHeight="1">
      <c r="C10" s="153">
        <f t="shared" si="2"/>
        <v>4</v>
      </c>
      <c r="D10" s="154" t="s">
        <v>105</v>
      </c>
      <c r="E10" s="147">
        <v>800000</v>
      </c>
      <c r="F10" s="147">
        <v>300000</v>
      </c>
      <c r="G10" s="147">
        <v>1100000</v>
      </c>
      <c r="H10" s="148">
        <v>7</v>
      </c>
      <c r="I10" s="149" t="s">
        <v>102</v>
      </c>
      <c r="J10" s="155">
        <f t="shared" si="0"/>
        <v>7700000</v>
      </c>
      <c r="K10" s="156" t="s">
        <v>106</v>
      </c>
      <c r="L10" s="151">
        <f t="shared" si="1"/>
        <v>2100000</v>
      </c>
    </row>
    <row r="11" spans="3:12" s="152" customFormat="1" ht="33" hidden="1" customHeight="1">
      <c r="C11" s="153">
        <f t="shared" si="2"/>
        <v>5</v>
      </c>
      <c r="D11" s="154" t="s">
        <v>107</v>
      </c>
      <c r="E11" s="147">
        <v>1200000</v>
      </c>
      <c r="F11" s="147">
        <f>+F10</f>
        <v>300000</v>
      </c>
      <c r="G11" s="147">
        <f t="shared" ref="G11:G18" si="3">+E11+F11</f>
        <v>1500000</v>
      </c>
      <c r="H11" s="148">
        <v>0</v>
      </c>
      <c r="I11" s="149" t="s">
        <v>15</v>
      </c>
      <c r="J11" s="155">
        <f t="shared" si="0"/>
        <v>0</v>
      </c>
      <c r="K11" s="155"/>
      <c r="L11" s="151">
        <f t="shared" si="1"/>
        <v>0</v>
      </c>
    </row>
    <row r="12" spans="3:12" s="152" customFormat="1" ht="20.25" customHeight="1">
      <c r="C12" s="153">
        <v>5</v>
      </c>
      <c r="D12" s="154" t="s">
        <v>108</v>
      </c>
      <c r="E12" s="147">
        <v>1650000</v>
      </c>
      <c r="F12" s="147">
        <v>0</v>
      </c>
      <c r="G12" s="147">
        <v>1730000</v>
      </c>
      <c r="H12" s="148">
        <v>2</v>
      </c>
      <c r="I12" s="149" t="s">
        <v>109</v>
      </c>
      <c r="J12" s="155">
        <f t="shared" si="0"/>
        <v>3460000</v>
      </c>
      <c r="K12" s="155"/>
      <c r="L12" s="151">
        <f t="shared" si="1"/>
        <v>0</v>
      </c>
    </row>
    <row r="13" spans="3:12" s="152" customFormat="1" ht="33" customHeight="1">
      <c r="C13" s="153">
        <f t="shared" si="2"/>
        <v>6</v>
      </c>
      <c r="D13" s="154" t="s">
        <v>110</v>
      </c>
      <c r="E13" s="147">
        <v>200000</v>
      </c>
      <c r="F13" s="147">
        <v>0</v>
      </c>
      <c r="G13" s="147">
        <v>185000</v>
      </c>
      <c r="H13" s="148">
        <v>7</v>
      </c>
      <c r="I13" s="149" t="s">
        <v>111</v>
      </c>
      <c r="J13" s="155">
        <f t="shared" si="0"/>
        <v>1295000</v>
      </c>
      <c r="K13" s="155"/>
      <c r="L13" s="151">
        <f t="shared" si="1"/>
        <v>0</v>
      </c>
    </row>
    <row r="14" spans="3:12" s="152" customFormat="1" ht="62.25" customHeight="1">
      <c r="C14" s="153">
        <f t="shared" si="2"/>
        <v>7</v>
      </c>
      <c r="D14" s="146" t="s">
        <v>112</v>
      </c>
      <c r="E14" s="147">
        <v>600000</v>
      </c>
      <c r="F14" s="147">
        <v>200000</v>
      </c>
      <c r="G14" s="147">
        <f t="shared" si="3"/>
        <v>800000</v>
      </c>
      <c r="H14" s="148">
        <v>4</v>
      </c>
      <c r="I14" s="149" t="s">
        <v>99</v>
      </c>
      <c r="J14" s="150">
        <f t="shared" si="0"/>
        <v>3200000</v>
      </c>
      <c r="K14" s="156" t="s">
        <v>113</v>
      </c>
      <c r="L14" s="151">
        <f t="shared" si="1"/>
        <v>800000</v>
      </c>
    </row>
    <row r="15" spans="3:12" s="152" customFormat="1" ht="19.5" customHeight="1">
      <c r="C15" s="153">
        <f t="shared" si="2"/>
        <v>8</v>
      </c>
      <c r="D15" s="154" t="s">
        <v>114</v>
      </c>
      <c r="E15" s="147">
        <v>700000</v>
      </c>
      <c r="F15" s="147">
        <v>0</v>
      </c>
      <c r="G15" s="147">
        <v>450000</v>
      </c>
      <c r="H15" s="148">
        <v>1</v>
      </c>
      <c r="I15" s="149" t="s">
        <v>99</v>
      </c>
      <c r="J15" s="155">
        <f>+G15*H15</f>
        <v>450000</v>
      </c>
      <c r="K15" s="157" t="s">
        <v>115</v>
      </c>
      <c r="L15" s="151">
        <f t="shared" si="1"/>
        <v>0</v>
      </c>
    </row>
    <row r="16" spans="3:12" s="152" customFormat="1" ht="18" customHeight="1">
      <c r="C16" s="153">
        <f t="shared" si="2"/>
        <v>9</v>
      </c>
      <c r="D16" s="154" t="s">
        <v>116</v>
      </c>
      <c r="E16" s="147">
        <v>150000</v>
      </c>
      <c r="F16" s="147">
        <v>0</v>
      </c>
      <c r="G16" s="147">
        <v>80000</v>
      </c>
      <c r="H16" s="148">
        <v>3</v>
      </c>
      <c r="I16" s="149" t="s">
        <v>99</v>
      </c>
      <c r="J16" s="155">
        <f>+G16*H16</f>
        <v>240000</v>
      </c>
      <c r="K16" s="155"/>
      <c r="L16" s="151">
        <f t="shared" si="1"/>
        <v>0</v>
      </c>
    </row>
    <row r="17" spans="3:12" s="152" customFormat="1" ht="17.25" customHeight="1">
      <c r="C17" s="153">
        <f t="shared" si="2"/>
        <v>10</v>
      </c>
      <c r="D17" s="154" t="s">
        <v>117</v>
      </c>
      <c r="E17" s="147">
        <v>250000</v>
      </c>
      <c r="F17" s="147">
        <v>0</v>
      </c>
      <c r="G17" s="147">
        <v>110000</v>
      </c>
      <c r="H17" s="148">
        <v>3</v>
      </c>
      <c r="I17" s="149" t="s">
        <v>99</v>
      </c>
      <c r="J17" s="155">
        <f>+G17*H17</f>
        <v>330000</v>
      </c>
      <c r="K17" s="156"/>
      <c r="L17" s="151">
        <f t="shared" si="1"/>
        <v>0</v>
      </c>
    </row>
    <row r="18" spans="3:12" s="152" customFormat="1" ht="47.25" customHeight="1">
      <c r="C18" s="153">
        <f t="shared" si="2"/>
        <v>11</v>
      </c>
      <c r="D18" s="154" t="s">
        <v>118</v>
      </c>
      <c r="E18" s="147">
        <v>550000</v>
      </c>
      <c r="F18" s="147">
        <v>0</v>
      </c>
      <c r="G18" s="147">
        <f t="shared" si="3"/>
        <v>550000</v>
      </c>
      <c r="H18" s="148">
        <v>1</v>
      </c>
      <c r="I18" s="149" t="s">
        <v>15</v>
      </c>
      <c r="J18" s="155">
        <f>+G18*H18</f>
        <v>550000</v>
      </c>
      <c r="K18" s="155"/>
      <c r="L18" s="151">
        <f t="shared" si="1"/>
        <v>0</v>
      </c>
    </row>
    <row r="19" spans="3:12">
      <c r="G19" s="208" t="s">
        <v>23</v>
      </c>
      <c r="H19" s="208"/>
      <c r="I19" s="208"/>
      <c r="J19" s="159">
        <f>SUM(J7:J18)</f>
        <v>24995000</v>
      </c>
      <c r="K19" s="160"/>
      <c r="L19" s="161">
        <f>SUM(L7:L18)</f>
        <v>3600000</v>
      </c>
    </row>
    <row r="20" spans="3:12">
      <c r="C20" s="162"/>
      <c r="G20" s="209" t="s">
        <v>119</v>
      </c>
      <c r="H20" s="209"/>
      <c r="I20" s="209"/>
      <c r="J20" s="163">
        <v>0</v>
      </c>
      <c r="K20" s="164"/>
      <c r="L20" s="165"/>
    </row>
    <row r="21" spans="3:12">
      <c r="C21" s="166"/>
      <c r="G21" s="209" t="s">
        <v>120</v>
      </c>
      <c r="H21" s="209"/>
      <c r="I21" s="209"/>
      <c r="J21" s="159">
        <f>SUM(J19:J20)</f>
        <v>24995000</v>
      </c>
      <c r="K21" s="167"/>
    </row>
    <row r="22" spans="3:12">
      <c r="G22" s="204" t="s">
        <v>121</v>
      </c>
      <c r="H22" s="204"/>
      <c r="I22" s="204"/>
      <c r="J22" s="168">
        <f>ROUNDDOWN(J21,-3)</f>
        <v>24995000</v>
      </c>
      <c r="K22" s="169"/>
    </row>
  </sheetData>
  <mergeCells count="6">
    <mergeCell ref="G22:I22"/>
    <mergeCell ref="C3:K3"/>
    <mergeCell ref="H5:I5"/>
    <mergeCell ref="G19:I19"/>
    <mergeCell ref="G20:I20"/>
    <mergeCell ref="G21:I21"/>
  </mergeCells>
  <pageMargins left="0.32" right="0.3" top="0.47" bottom="0.74803149606299213" header="0.31496062992125984" footer="0.31496062992125984"/>
  <pageSetup paperSize="256" scale="91" orientation="portrait" horizontalDpi="4294967293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B1:O256"/>
  <sheetViews>
    <sheetView topLeftCell="D16" zoomScale="85" zoomScaleNormal="85" zoomScaleSheetLayoutView="100" workbookViewId="0">
      <pane xSplit="7080" topLeftCell="B1" activePane="topRight"/>
      <selection activeCell="A11" sqref="A11:XFD11"/>
      <selection pane="topRight" activeCell="D15" sqref="D15"/>
    </sheetView>
  </sheetViews>
  <sheetFormatPr defaultRowHeight="15"/>
  <cols>
    <col min="1" max="1" width="9.109375" style="1"/>
    <col min="2" max="2" width="5.88671875" style="1" customWidth="1"/>
    <col min="3" max="3" width="60.44140625" style="1" customWidth="1"/>
    <col min="4" max="4" width="9.88671875" style="1" bestFit="1" customWidth="1"/>
    <col min="5" max="5" width="12.33203125" style="1" bestFit="1" customWidth="1"/>
    <col min="6" max="6" width="12.44140625" style="1" hidden="1" customWidth="1"/>
    <col min="7" max="7" width="16" style="1" customWidth="1"/>
    <col min="8" max="8" width="18.109375" style="1" customWidth="1"/>
    <col min="9" max="9" width="18.33203125" style="1" bestFit="1" customWidth="1"/>
    <col min="10" max="10" width="9.109375" style="1"/>
    <col min="11" max="12" width="21.6640625" style="1" bestFit="1" customWidth="1"/>
    <col min="13" max="13" width="18.6640625" style="1" bestFit="1" customWidth="1"/>
    <col min="14" max="257" width="9.109375" style="1"/>
    <col min="258" max="258" width="5.88671875" style="1" customWidth="1"/>
    <col min="259" max="259" width="60.44140625" style="1" customWidth="1"/>
    <col min="260" max="260" width="9.88671875" style="1" bestFit="1" customWidth="1"/>
    <col min="261" max="261" width="12.33203125" style="1" bestFit="1" customWidth="1"/>
    <col min="262" max="262" width="0" style="1" hidden="1" customWidth="1"/>
    <col min="263" max="263" width="16" style="1" customWidth="1"/>
    <col min="264" max="264" width="18.109375" style="1" customWidth="1"/>
    <col min="265" max="265" width="18.33203125" style="1" bestFit="1" customWidth="1"/>
    <col min="266" max="266" width="9.109375" style="1"/>
    <col min="267" max="268" width="21.6640625" style="1" bestFit="1" customWidth="1"/>
    <col min="269" max="269" width="18.6640625" style="1" bestFit="1" customWidth="1"/>
    <col min="270" max="513" width="9.109375" style="1"/>
    <col min="514" max="514" width="5.88671875" style="1" customWidth="1"/>
    <col min="515" max="515" width="60.44140625" style="1" customWidth="1"/>
    <col min="516" max="516" width="9.88671875" style="1" bestFit="1" customWidth="1"/>
    <col min="517" max="517" width="12.33203125" style="1" bestFit="1" customWidth="1"/>
    <col min="518" max="518" width="0" style="1" hidden="1" customWidth="1"/>
    <col min="519" max="519" width="16" style="1" customWidth="1"/>
    <col min="520" max="520" width="18.109375" style="1" customWidth="1"/>
    <col min="521" max="521" width="18.33203125" style="1" bestFit="1" customWidth="1"/>
    <col min="522" max="522" width="9.109375" style="1"/>
    <col min="523" max="524" width="21.6640625" style="1" bestFit="1" customWidth="1"/>
    <col min="525" max="525" width="18.6640625" style="1" bestFit="1" customWidth="1"/>
    <col min="526" max="769" width="9.109375" style="1"/>
    <col min="770" max="770" width="5.88671875" style="1" customWidth="1"/>
    <col min="771" max="771" width="60.44140625" style="1" customWidth="1"/>
    <col min="772" max="772" width="9.88671875" style="1" bestFit="1" customWidth="1"/>
    <col min="773" max="773" width="12.33203125" style="1" bestFit="1" customWidth="1"/>
    <col min="774" max="774" width="0" style="1" hidden="1" customWidth="1"/>
    <col min="775" max="775" width="16" style="1" customWidth="1"/>
    <col min="776" max="776" width="18.109375" style="1" customWidth="1"/>
    <col min="777" max="777" width="18.33203125" style="1" bestFit="1" customWidth="1"/>
    <col min="778" max="778" width="9.109375" style="1"/>
    <col min="779" max="780" width="21.6640625" style="1" bestFit="1" customWidth="1"/>
    <col min="781" max="781" width="18.6640625" style="1" bestFit="1" customWidth="1"/>
    <col min="782" max="1025" width="9.109375" style="1"/>
    <col min="1026" max="1026" width="5.88671875" style="1" customWidth="1"/>
    <col min="1027" max="1027" width="60.44140625" style="1" customWidth="1"/>
    <col min="1028" max="1028" width="9.88671875" style="1" bestFit="1" customWidth="1"/>
    <col min="1029" max="1029" width="12.33203125" style="1" bestFit="1" customWidth="1"/>
    <col min="1030" max="1030" width="0" style="1" hidden="1" customWidth="1"/>
    <col min="1031" max="1031" width="16" style="1" customWidth="1"/>
    <col min="1032" max="1032" width="18.109375" style="1" customWidth="1"/>
    <col min="1033" max="1033" width="18.33203125" style="1" bestFit="1" customWidth="1"/>
    <col min="1034" max="1034" width="9.109375" style="1"/>
    <col min="1035" max="1036" width="21.6640625" style="1" bestFit="1" customWidth="1"/>
    <col min="1037" max="1037" width="18.6640625" style="1" bestFit="1" customWidth="1"/>
    <col min="1038" max="1281" width="9.109375" style="1"/>
    <col min="1282" max="1282" width="5.88671875" style="1" customWidth="1"/>
    <col min="1283" max="1283" width="60.44140625" style="1" customWidth="1"/>
    <col min="1284" max="1284" width="9.88671875" style="1" bestFit="1" customWidth="1"/>
    <col min="1285" max="1285" width="12.33203125" style="1" bestFit="1" customWidth="1"/>
    <col min="1286" max="1286" width="0" style="1" hidden="1" customWidth="1"/>
    <col min="1287" max="1287" width="16" style="1" customWidth="1"/>
    <col min="1288" max="1288" width="18.109375" style="1" customWidth="1"/>
    <col min="1289" max="1289" width="18.33203125" style="1" bestFit="1" customWidth="1"/>
    <col min="1290" max="1290" width="9.109375" style="1"/>
    <col min="1291" max="1292" width="21.6640625" style="1" bestFit="1" customWidth="1"/>
    <col min="1293" max="1293" width="18.6640625" style="1" bestFit="1" customWidth="1"/>
    <col min="1294" max="1537" width="9.109375" style="1"/>
    <col min="1538" max="1538" width="5.88671875" style="1" customWidth="1"/>
    <col min="1539" max="1539" width="60.44140625" style="1" customWidth="1"/>
    <col min="1540" max="1540" width="9.88671875" style="1" bestFit="1" customWidth="1"/>
    <col min="1541" max="1541" width="12.33203125" style="1" bestFit="1" customWidth="1"/>
    <col min="1542" max="1542" width="0" style="1" hidden="1" customWidth="1"/>
    <col min="1543" max="1543" width="16" style="1" customWidth="1"/>
    <col min="1544" max="1544" width="18.109375" style="1" customWidth="1"/>
    <col min="1545" max="1545" width="18.33203125" style="1" bestFit="1" customWidth="1"/>
    <col min="1546" max="1546" width="9.109375" style="1"/>
    <col min="1547" max="1548" width="21.6640625" style="1" bestFit="1" customWidth="1"/>
    <col min="1549" max="1549" width="18.6640625" style="1" bestFit="1" customWidth="1"/>
    <col min="1550" max="1793" width="9.109375" style="1"/>
    <col min="1794" max="1794" width="5.88671875" style="1" customWidth="1"/>
    <col min="1795" max="1795" width="60.44140625" style="1" customWidth="1"/>
    <col min="1796" max="1796" width="9.88671875" style="1" bestFit="1" customWidth="1"/>
    <col min="1797" max="1797" width="12.33203125" style="1" bestFit="1" customWidth="1"/>
    <col min="1798" max="1798" width="0" style="1" hidden="1" customWidth="1"/>
    <col min="1799" max="1799" width="16" style="1" customWidth="1"/>
    <col min="1800" max="1800" width="18.109375" style="1" customWidth="1"/>
    <col min="1801" max="1801" width="18.33203125" style="1" bestFit="1" customWidth="1"/>
    <col min="1802" max="1802" width="9.109375" style="1"/>
    <col min="1803" max="1804" width="21.6640625" style="1" bestFit="1" customWidth="1"/>
    <col min="1805" max="1805" width="18.6640625" style="1" bestFit="1" customWidth="1"/>
    <col min="1806" max="2049" width="9.109375" style="1"/>
    <col min="2050" max="2050" width="5.88671875" style="1" customWidth="1"/>
    <col min="2051" max="2051" width="60.44140625" style="1" customWidth="1"/>
    <col min="2052" max="2052" width="9.88671875" style="1" bestFit="1" customWidth="1"/>
    <col min="2053" max="2053" width="12.33203125" style="1" bestFit="1" customWidth="1"/>
    <col min="2054" max="2054" width="0" style="1" hidden="1" customWidth="1"/>
    <col min="2055" max="2055" width="16" style="1" customWidth="1"/>
    <col min="2056" max="2056" width="18.109375" style="1" customWidth="1"/>
    <col min="2057" max="2057" width="18.33203125" style="1" bestFit="1" customWidth="1"/>
    <col min="2058" max="2058" width="9.109375" style="1"/>
    <col min="2059" max="2060" width="21.6640625" style="1" bestFit="1" customWidth="1"/>
    <col min="2061" max="2061" width="18.6640625" style="1" bestFit="1" customWidth="1"/>
    <col min="2062" max="2305" width="9.109375" style="1"/>
    <col min="2306" max="2306" width="5.88671875" style="1" customWidth="1"/>
    <col min="2307" max="2307" width="60.44140625" style="1" customWidth="1"/>
    <col min="2308" max="2308" width="9.88671875" style="1" bestFit="1" customWidth="1"/>
    <col min="2309" max="2309" width="12.33203125" style="1" bestFit="1" customWidth="1"/>
    <col min="2310" max="2310" width="0" style="1" hidden="1" customWidth="1"/>
    <col min="2311" max="2311" width="16" style="1" customWidth="1"/>
    <col min="2312" max="2312" width="18.109375" style="1" customWidth="1"/>
    <col min="2313" max="2313" width="18.33203125" style="1" bestFit="1" customWidth="1"/>
    <col min="2314" max="2314" width="9.109375" style="1"/>
    <col min="2315" max="2316" width="21.6640625" style="1" bestFit="1" customWidth="1"/>
    <col min="2317" max="2317" width="18.6640625" style="1" bestFit="1" customWidth="1"/>
    <col min="2318" max="2561" width="9.109375" style="1"/>
    <col min="2562" max="2562" width="5.88671875" style="1" customWidth="1"/>
    <col min="2563" max="2563" width="60.44140625" style="1" customWidth="1"/>
    <col min="2564" max="2564" width="9.88671875" style="1" bestFit="1" customWidth="1"/>
    <col min="2565" max="2565" width="12.33203125" style="1" bestFit="1" customWidth="1"/>
    <col min="2566" max="2566" width="0" style="1" hidden="1" customWidth="1"/>
    <col min="2567" max="2567" width="16" style="1" customWidth="1"/>
    <col min="2568" max="2568" width="18.109375" style="1" customWidth="1"/>
    <col min="2569" max="2569" width="18.33203125" style="1" bestFit="1" customWidth="1"/>
    <col min="2570" max="2570" width="9.109375" style="1"/>
    <col min="2571" max="2572" width="21.6640625" style="1" bestFit="1" customWidth="1"/>
    <col min="2573" max="2573" width="18.6640625" style="1" bestFit="1" customWidth="1"/>
    <col min="2574" max="2817" width="9.109375" style="1"/>
    <col min="2818" max="2818" width="5.88671875" style="1" customWidth="1"/>
    <col min="2819" max="2819" width="60.44140625" style="1" customWidth="1"/>
    <col min="2820" max="2820" width="9.88671875" style="1" bestFit="1" customWidth="1"/>
    <col min="2821" max="2821" width="12.33203125" style="1" bestFit="1" customWidth="1"/>
    <col min="2822" max="2822" width="0" style="1" hidden="1" customWidth="1"/>
    <col min="2823" max="2823" width="16" style="1" customWidth="1"/>
    <col min="2824" max="2824" width="18.109375" style="1" customWidth="1"/>
    <col min="2825" max="2825" width="18.33203125" style="1" bestFit="1" customWidth="1"/>
    <col min="2826" max="2826" width="9.109375" style="1"/>
    <col min="2827" max="2828" width="21.6640625" style="1" bestFit="1" customWidth="1"/>
    <col min="2829" max="2829" width="18.6640625" style="1" bestFit="1" customWidth="1"/>
    <col min="2830" max="3073" width="9.109375" style="1"/>
    <col min="3074" max="3074" width="5.88671875" style="1" customWidth="1"/>
    <col min="3075" max="3075" width="60.44140625" style="1" customWidth="1"/>
    <col min="3076" max="3076" width="9.88671875" style="1" bestFit="1" customWidth="1"/>
    <col min="3077" max="3077" width="12.33203125" style="1" bestFit="1" customWidth="1"/>
    <col min="3078" max="3078" width="0" style="1" hidden="1" customWidth="1"/>
    <col min="3079" max="3079" width="16" style="1" customWidth="1"/>
    <col min="3080" max="3080" width="18.109375" style="1" customWidth="1"/>
    <col min="3081" max="3081" width="18.33203125" style="1" bestFit="1" customWidth="1"/>
    <col min="3082" max="3082" width="9.109375" style="1"/>
    <col min="3083" max="3084" width="21.6640625" style="1" bestFit="1" customWidth="1"/>
    <col min="3085" max="3085" width="18.6640625" style="1" bestFit="1" customWidth="1"/>
    <col min="3086" max="3329" width="9.109375" style="1"/>
    <col min="3330" max="3330" width="5.88671875" style="1" customWidth="1"/>
    <col min="3331" max="3331" width="60.44140625" style="1" customWidth="1"/>
    <col min="3332" max="3332" width="9.88671875" style="1" bestFit="1" customWidth="1"/>
    <col min="3333" max="3333" width="12.33203125" style="1" bestFit="1" customWidth="1"/>
    <col min="3334" max="3334" width="0" style="1" hidden="1" customWidth="1"/>
    <col min="3335" max="3335" width="16" style="1" customWidth="1"/>
    <col min="3336" max="3336" width="18.109375" style="1" customWidth="1"/>
    <col min="3337" max="3337" width="18.33203125" style="1" bestFit="1" customWidth="1"/>
    <col min="3338" max="3338" width="9.109375" style="1"/>
    <col min="3339" max="3340" width="21.6640625" style="1" bestFit="1" customWidth="1"/>
    <col min="3341" max="3341" width="18.6640625" style="1" bestFit="1" customWidth="1"/>
    <col min="3342" max="3585" width="9.109375" style="1"/>
    <col min="3586" max="3586" width="5.88671875" style="1" customWidth="1"/>
    <col min="3587" max="3587" width="60.44140625" style="1" customWidth="1"/>
    <col min="3588" max="3588" width="9.88671875" style="1" bestFit="1" customWidth="1"/>
    <col min="3589" max="3589" width="12.33203125" style="1" bestFit="1" customWidth="1"/>
    <col min="3590" max="3590" width="0" style="1" hidden="1" customWidth="1"/>
    <col min="3591" max="3591" width="16" style="1" customWidth="1"/>
    <col min="3592" max="3592" width="18.109375" style="1" customWidth="1"/>
    <col min="3593" max="3593" width="18.33203125" style="1" bestFit="1" customWidth="1"/>
    <col min="3594" max="3594" width="9.109375" style="1"/>
    <col min="3595" max="3596" width="21.6640625" style="1" bestFit="1" customWidth="1"/>
    <col min="3597" max="3597" width="18.6640625" style="1" bestFit="1" customWidth="1"/>
    <col min="3598" max="3841" width="9.109375" style="1"/>
    <col min="3842" max="3842" width="5.88671875" style="1" customWidth="1"/>
    <col min="3843" max="3843" width="60.44140625" style="1" customWidth="1"/>
    <col min="3844" max="3844" width="9.88671875" style="1" bestFit="1" customWidth="1"/>
    <col min="3845" max="3845" width="12.33203125" style="1" bestFit="1" customWidth="1"/>
    <col min="3846" max="3846" width="0" style="1" hidden="1" customWidth="1"/>
    <col min="3847" max="3847" width="16" style="1" customWidth="1"/>
    <col min="3848" max="3848" width="18.109375" style="1" customWidth="1"/>
    <col min="3849" max="3849" width="18.33203125" style="1" bestFit="1" customWidth="1"/>
    <col min="3850" max="3850" width="9.109375" style="1"/>
    <col min="3851" max="3852" width="21.6640625" style="1" bestFit="1" customWidth="1"/>
    <col min="3853" max="3853" width="18.6640625" style="1" bestFit="1" customWidth="1"/>
    <col min="3854" max="4097" width="9.109375" style="1"/>
    <col min="4098" max="4098" width="5.88671875" style="1" customWidth="1"/>
    <col min="4099" max="4099" width="60.44140625" style="1" customWidth="1"/>
    <col min="4100" max="4100" width="9.88671875" style="1" bestFit="1" customWidth="1"/>
    <col min="4101" max="4101" width="12.33203125" style="1" bestFit="1" customWidth="1"/>
    <col min="4102" max="4102" width="0" style="1" hidden="1" customWidth="1"/>
    <col min="4103" max="4103" width="16" style="1" customWidth="1"/>
    <col min="4104" max="4104" width="18.109375" style="1" customWidth="1"/>
    <col min="4105" max="4105" width="18.33203125" style="1" bestFit="1" customWidth="1"/>
    <col min="4106" max="4106" width="9.109375" style="1"/>
    <col min="4107" max="4108" width="21.6640625" style="1" bestFit="1" customWidth="1"/>
    <col min="4109" max="4109" width="18.6640625" style="1" bestFit="1" customWidth="1"/>
    <col min="4110" max="4353" width="9.109375" style="1"/>
    <col min="4354" max="4354" width="5.88671875" style="1" customWidth="1"/>
    <col min="4355" max="4355" width="60.44140625" style="1" customWidth="1"/>
    <col min="4356" max="4356" width="9.88671875" style="1" bestFit="1" customWidth="1"/>
    <col min="4357" max="4357" width="12.33203125" style="1" bestFit="1" customWidth="1"/>
    <col min="4358" max="4358" width="0" style="1" hidden="1" customWidth="1"/>
    <col min="4359" max="4359" width="16" style="1" customWidth="1"/>
    <col min="4360" max="4360" width="18.109375" style="1" customWidth="1"/>
    <col min="4361" max="4361" width="18.33203125" style="1" bestFit="1" customWidth="1"/>
    <col min="4362" max="4362" width="9.109375" style="1"/>
    <col min="4363" max="4364" width="21.6640625" style="1" bestFit="1" customWidth="1"/>
    <col min="4365" max="4365" width="18.6640625" style="1" bestFit="1" customWidth="1"/>
    <col min="4366" max="4609" width="9.109375" style="1"/>
    <col min="4610" max="4610" width="5.88671875" style="1" customWidth="1"/>
    <col min="4611" max="4611" width="60.44140625" style="1" customWidth="1"/>
    <col min="4612" max="4612" width="9.88671875" style="1" bestFit="1" customWidth="1"/>
    <col min="4613" max="4613" width="12.33203125" style="1" bestFit="1" customWidth="1"/>
    <col min="4614" max="4614" width="0" style="1" hidden="1" customWidth="1"/>
    <col min="4615" max="4615" width="16" style="1" customWidth="1"/>
    <col min="4616" max="4616" width="18.109375" style="1" customWidth="1"/>
    <col min="4617" max="4617" width="18.33203125" style="1" bestFit="1" customWidth="1"/>
    <col min="4618" max="4618" width="9.109375" style="1"/>
    <col min="4619" max="4620" width="21.6640625" style="1" bestFit="1" customWidth="1"/>
    <col min="4621" max="4621" width="18.6640625" style="1" bestFit="1" customWidth="1"/>
    <col min="4622" max="4865" width="9.109375" style="1"/>
    <col min="4866" max="4866" width="5.88671875" style="1" customWidth="1"/>
    <col min="4867" max="4867" width="60.44140625" style="1" customWidth="1"/>
    <col min="4868" max="4868" width="9.88671875" style="1" bestFit="1" customWidth="1"/>
    <col min="4869" max="4869" width="12.33203125" style="1" bestFit="1" customWidth="1"/>
    <col min="4870" max="4870" width="0" style="1" hidden="1" customWidth="1"/>
    <col min="4871" max="4871" width="16" style="1" customWidth="1"/>
    <col min="4872" max="4872" width="18.109375" style="1" customWidth="1"/>
    <col min="4873" max="4873" width="18.33203125" style="1" bestFit="1" customWidth="1"/>
    <col min="4874" max="4874" width="9.109375" style="1"/>
    <col min="4875" max="4876" width="21.6640625" style="1" bestFit="1" customWidth="1"/>
    <col min="4877" max="4877" width="18.6640625" style="1" bestFit="1" customWidth="1"/>
    <col min="4878" max="5121" width="9.109375" style="1"/>
    <col min="5122" max="5122" width="5.88671875" style="1" customWidth="1"/>
    <col min="5123" max="5123" width="60.44140625" style="1" customWidth="1"/>
    <col min="5124" max="5124" width="9.88671875" style="1" bestFit="1" customWidth="1"/>
    <col min="5125" max="5125" width="12.33203125" style="1" bestFit="1" customWidth="1"/>
    <col min="5126" max="5126" width="0" style="1" hidden="1" customWidth="1"/>
    <col min="5127" max="5127" width="16" style="1" customWidth="1"/>
    <col min="5128" max="5128" width="18.109375" style="1" customWidth="1"/>
    <col min="5129" max="5129" width="18.33203125" style="1" bestFit="1" customWidth="1"/>
    <col min="5130" max="5130" width="9.109375" style="1"/>
    <col min="5131" max="5132" width="21.6640625" style="1" bestFit="1" customWidth="1"/>
    <col min="5133" max="5133" width="18.6640625" style="1" bestFit="1" customWidth="1"/>
    <col min="5134" max="5377" width="9.109375" style="1"/>
    <col min="5378" max="5378" width="5.88671875" style="1" customWidth="1"/>
    <col min="5379" max="5379" width="60.44140625" style="1" customWidth="1"/>
    <col min="5380" max="5380" width="9.88671875" style="1" bestFit="1" customWidth="1"/>
    <col min="5381" max="5381" width="12.33203125" style="1" bestFit="1" customWidth="1"/>
    <col min="5382" max="5382" width="0" style="1" hidden="1" customWidth="1"/>
    <col min="5383" max="5383" width="16" style="1" customWidth="1"/>
    <col min="5384" max="5384" width="18.109375" style="1" customWidth="1"/>
    <col min="5385" max="5385" width="18.33203125" style="1" bestFit="1" customWidth="1"/>
    <col min="5386" max="5386" width="9.109375" style="1"/>
    <col min="5387" max="5388" width="21.6640625" style="1" bestFit="1" customWidth="1"/>
    <col min="5389" max="5389" width="18.6640625" style="1" bestFit="1" customWidth="1"/>
    <col min="5390" max="5633" width="9.109375" style="1"/>
    <col min="5634" max="5634" width="5.88671875" style="1" customWidth="1"/>
    <col min="5635" max="5635" width="60.44140625" style="1" customWidth="1"/>
    <col min="5636" max="5636" width="9.88671875" style="1" bestFit="1" customWidth="1"/>
    <col min="5637" max="5637" width="12.33203125" style="1" bestFit="1" customWidth="1"/>
    <col min="5638" max="5638" width="0" style="1" hidden="1" customWidth="1"/>
    <col min="5639" max="5639" width="16" style="1" customWidth="1"/>
    <col min="5640" max="5640" width="18.109375" style="1" customWidth="1"/>
    <col min="5641" max="5641" width="18.33203125" style="1" bestFit="1" customWidth="1"/>
    <col min="5642" max="5642" width="9.109375" style="1"/>
    <col min="5643" max="5644" width="21.6640625" style="1" bestFit="1" customWidth="1"/>
    <col min="5645" max="5645" width="18.6640625" style="1" bestFit="1" customWidth="1"/>
    <col min="5646" max="5889" width="9.109375" style="1"/>
    <col min="5890" max="5890" width="5.88671875" style="1" customWidth="1"/>
    <col min="5891" max="5891" width="60.44140625" style="1" customWidth="1"/>
    <col min="5892" max="5892" width="9.88671875" style="1" bestFit="1" customWidth="1"/>
    <col min="5893" max="5893" width="12.33203125" style="1" bestFit="1" customWidth="1"/>
    <col min="5894" max="5894" width="0" style="1" hidden="1" customWidth="1"/>
    <col min="5895" max="5895" width="16" style="1" customWidth="1"/>
    <col min="5896" max="5896" width="18.109375" style="1" customWidth="1"/>
    <col min="5897" max="5897" width="18.33203125" style="1" bestFit="1" customWidth="1"/>
    <col min="5898" max="5898" width="9.109375" style="1"/>
    <col min="5899" max="5900" width="21.6640625" style="1" bestFit="1" customWidth="1"/>
    <col min="5901" max="5901" width="18.6640625" style="1" bestFit="1" customWidth="1"/>
    <col min="5902" max="6145" width="9.109375" style="1"/>
    <col min="6146" max="6146" width="5.88671875" style="1" customWidth="1"/>
    <col min="6147" max="6147" width="60.44140625" style="1" customWidth="1"/>
    <col min="6148" max="6148" width="9.88671875" style="1" bestFit="1" customWidth="1"/>
    <col min="6149" max="6149" width="12.33203125" style="1" bestFit="1" customWidth="1"/>
    <col min="6150" max="6150" width="0" style="1" hidden="1" customWidth="1"/>
    <col min="6151" max="6151" width="16" style="1" customWidth="1"/>
    <col min="6152" max="6152" width="18.109375" style="1" customWidth="1"/>
    <col min="6153" max="6153" width="18.33203125" style="1" bestFit="1" customWidth="1"/>
    <col min="6154" max="6154" width="9.109375" style="1"/>
    <col min="6155" max="6156" width="21.6640625" style="1" bestFit="1" customWidth="1"/>
    <col min="6157" max="6157" width="18.6640625" style="1" bestFit="1" customWidth="1"/>
    <col min="6158" max="6401" width="9.109375" style="1"/>
    <col min="6402" max="6402" width="5.88671875" style="1" customWidth="1"/>
    <col min="6403" max="6403" width="60.44140625" style="1" customWidth="1"/>
    <col min="6404" max="6404" width="9.88671875" style="1" bestFit="1" customWidth="1"/>
    <col min="6405" max="6405" width="12.33203125" style="1" bestFit="1" customWidth="1"/>
    <col min="6406" max="6406" width="0" style="1" hidden="1" customWidth="1"/>
    <col min="6407" max="6407" width="16" style="1" customWidth="1"/>
    <col min="6408" max="6408" width="18.109375" style="1" customWidth="1"/>
    <col min="6409" max="6409" width="18.33203125" style="1" bestFit="1" customWidth="1"/>
    <col min="6410" max="6410" width="9.109375" style="1"/>
    <col min="6411" max="6412" width="21.6640625" style="1" bestFit="1" customWidth="1"/>
    <col min="6413" max="6413" width="18.6640625" style="1" bestFit="1" customWidth="1"/>
    <col min="6414" max="6657" width="9.109375" style="1"/>
    <col min="6658" max="6658" width="5.88671875" style="1" customWidth="1"/>
    <col min="6659" max="6659" width="60.44140625" style="1" customWidth="1"/>
    <col min="6660" max="6660" width="9.88671875" style="1" bestFit="1" customWidth="1"/>
    <col min="6661" max="6661" width="12.33203125" style="1" bestFit="1" customWidth="1"/>
    <col min="6662" max="6662" width="0" style="1" hidden="1" customWidth="1"/>
    <col min="6663" max="6663" width="16" style="1" customWidth="1"/>
    <col min="6664" max="6664" width="18.109375" style="1" customWidth="1"/>
    <col min="6665" max="6665" width="18.33203125" style="1" bestFit="1" customWidth="1"/>
    <col min="6666" max="6666" width="9.109375" style="1"/>
    <col min="6667" max="6668" width="21.6640625" style="1" bestFit="1" customWidth="1"/>
    <col min="6669" max="6669" width="18.6640625" style="1" bestFit="1" customWidth="1"/>
    <col min="6670" max="6913" width="9.109375" style="1"/>
    <col min="6914" max="6914" width="5.88671875" style="1" customWidth="1"/>
    <col min="6915" max="6915" width="60.44140625" style="1" customWidth="1"/>
    <col min="6916" max="6916" width="9.88671875" style="1" bestFit="1" customWidth="1"/>
    <col min="6917" max="6917" width="12.33203125" style="1" bestFit="1" customWidth="1"/>
    <col min="6918" max="6918" width="0" style="1" hidden="1" customWidth="1"/>
    <col min="6919" max="6919" width="16" style="1" customWidth="1"/>
    <col min="6920" max="6920" width="18.109375" style="1" customWidth="1"/>
    <col min="6921" max="6921" width="18.33203125" style="1" bestFit="1" customWidth="1"/>
    <col min="6922" max="6922" width="9.109375" style="1"/>
    <col min="6923" max="6924" width="21.6640625" style="1" bestFit="1" customWidth="1"/>
    <col min="6925" max="6925" width="18.6640625" style="1" bestFit="1" customWidth="1"/>
    <col min="6926" max="7169" width="9.109375" style="1"/>
    <col min="7170" max="7170" width="5.88671875" style="1" customWidth="1"/>
    <col min="7171" max="7171" width="60.44140625" style="1" customWidth="1"/>
    <col min="7172" max="7172" width="9.88671875" style="1" bestFit="1" customWidth="1"/>
    <col min="7173" max="7173" width="12.33203125" style="1" bestFit="1" customWidth="1"/>
    <col min="7174" max="7174" width="0" style="1" hidden="1" customWidth="1"/>
    <col min="7175" max="7175" width="16" style="1" customWidth="1"/>
    <col min="7176" max="7176" width="18.109375" style="1" customWidth="1"/>
    <col min="7177" max="7177" width="18.33203125" style="1" bestFit="1" customWidth="1"/>
    <col min="7178" max="7178" width="9.109375" style="1"/>
    <col min="7179" max="7180" width="21.6640625" style="1" bestFit="1" customWidth="1"/>
    <col min="7181" max="7181" width="18.6640625" style="1" bestFit="1" customWidth="1"/>
    <col min="7182" max="7425" width="9.109375" style="1"/>
    <col min="7426" max="7426" width="5.88671875" style="1" customWidth="1"/>
    <col min="7427" max="7427" width="60.44140625" style="1" customWidth="1"/>
    <col min="7428" max="7428" width="9.88671875" style="1" bestFit="1" customWidth="1"/>
    <col min="7429" max="7429" width="12.33203125" style="1" bestFit="1" customWidth="1"/>
    <col min="7430" max="7430" width="0" style="1" hidden="1" customWidth="1"/>
    <col min="7431" max="7431" width="16" style="1" customWidth="1"/>
    <col min="7432" max="7432" width="18.109375" style="1" customWidth="1"/>
    <col min="7433" max="7433" width="18.33203125" style="1" bestFit="1" customWidth="1"/>
    <col min="7434" max="7434" width="9.109375" style="1"/>
    <col min="7435" max="7436" width="21.6640625" style="1" bestFit="1" customWidth="1"/>
    <col min="7437" max="7437" width="18.6640625" style="1" bestFit="1" customWidth="1"/>
    <col min="7438" max="7681" width="9.109375" style="1"/>
    <col min="7682" max="7682" width="5.88671875" style="1" customWidth="1"/>
    <col min="7683" max="7683" width="60.44140625" style="1" customWidth="1"/>
    <col min="7684" max="7684" width="9.88671875" style="1" bestFit="1" customWidth="1"/>
    <col min="7685" max="7685" width="12.33203125" style="1" bestFit="1" customWidth="1"/>
    <col min="7686" max="7686" width="0" style="1" hidden="1" customWidth="1"/>
    <col min="7687" max="7687" width="16" style="1" customWidth="1"/>
    <col min="7688" max="7688" width="18.109375" style="1" customWidth="1"/>
    <col min="7689" max="7689" width="18.33203125" style="1" bestFit="1" customWidth="1"/>
    <col min="7690" max="7690" width="9.109375" style="1"/>
    <col min="7691" max="7692" width="21.6640625" style="1" bestFit="1" customWidth="1"/>
    <col min="7693" max="7693" width="18.6640625" style="1" bestFit="1" customWidth="1"/>
    <col min="7694" max="7937" width="9.109375" style="1"/>
    <col min="7938" max="7938" width="5.88671875" style="1" customWidth="1"/>
    <col min="7939" max="7939" width="60.44140625" style="1" customWidth="1"/>
    <col min="7940" max="7940" width="9.88671875" style="1" bestFit="1" customWidth="1"/>
    <col min="7941" max="7941" width="12.33203125" style="1" bestFit="1" customWidth="1"/>
    <col min="7942" max="7942" width="0" style="1" hidden="1" customWidth="1"/>
    <col min="7943" max="7943" width="16" style="1" customWidth="1"/>
    <col min="7944" max="7944" width="18.109375" style="1" customWidth="1"/>
    <col min="7945" max="7945" width="18.33203125" style="1" bestFit="1" customWidth="1"/>
    <col min="7946" max="7946" width="9.109375" style="1"/>
    <col min="7947" max="7948" width="21.6640625" style="1" bestFit="1" customWidth="1"/>
    <col min="7949" max="7949" width="18.6640625" style="1" bestFit="1" customWidth="1"/>
    <col min="7950" max="8193" width="9.109375" style="1"/>
    <col min="8194" max="8194" width="5.88671875" style="1" customWidth="1"/>
    <col min="8195" max="8195" width="60.44140625" style="1" customWidth="1"/>
    <col min="8196" max="8196" width="9.88671875" style="1" bestFit="1" customWidth="1"/>
    <col min="8197" max="8197" width="12.33203125" style="1" bestFit="1" customWidth="1"/>
    <col min="8198" max="8198" width="0" style="1" hidden="1" customWidth="1"/>
    <col min="8199" max="8199" width="16" style="1" customWidth="1"/>
    <col min="8200" max="8200" width="18.109375" style="1" customWidth="1"/>
    <col min="8201" max="8201" width="18.33203125" style="1" bestFit="1" customWidth="1"/>
    <col min="8202" max="8202" width="9.109375" style="1"/>
    <col min="8203" max="8204" width="21.6640625" style="1" bestFit="1" customWidth="1"/>
    <col min="8205" max="8205" width="18.6640625" style="1" bestFit="1" customWidth="1"/>
    <col min="8206" max="8449" width="9.109375" style="1"/>
    <col min="8450" max="8450" width="5.88671875" style="1" customWidth="1"/>
    <col min="8451" max="8451" width="60.44140625" style="1" customWidth="1"/>
    <col min="8452" max="8452" width="9.88671875" style="1" bestFit="1" customWidth="1"/>
    <col min="8453" max="8453" width="12.33203125" style="1" bestFit="1" customWidth="1"/>
    <col min="8454" max="8454" width="0" style="1" hidden="1" customWidth="1"/>
    <col min="8455" max="8455" width="16" style="1" customWidth="1"/>
    <col min="8456" max="8456" width="18.109375" style="1" customWidth="1"/>
    <col min="8457" max="8457" width="18.33203125" style="1" bestFit="1" customWidth="1"/>
    <col min="8458" max="8458" width="9.109375" style="1"/>
    <col min="8459" max="8460" width="21.6640625" style="1" bestFit="1" customWidth="1"/>
    <col min="8461" max="8461" width="18.6640625" style="1" bestFit="1" customWidth="1"/>
    <col min="8462" max="8705" width="9.109375" style="1"/>
    <col min="8706" max="8706" width="5.88671875" style="1" customWidth="1"/>
    <col min="8707" max="8707" width="60.44140625" style="1" customWidth="1"/>
    <col min="8708" max="8708" width="9.88671875" style="1" bestFit="1" customWidth="1"/>
    <col min="8709" max="8709" width="12.33203125" style="1" bestFit="1" customWidth="1"/>
    <col min="8710" max="8710" width="0" style="1" hidden="1" customWidth="1"/>
    <col min="8711" max="8711" width="16" style="1" customWidth="1"/>
    <col min="8712" max="8712" width="18.109375" style="1" customWidth="1"/>
    <col min="8713" max="8713" width="18.33203125" style="1" bestFit="1" customWidth="1"/>
    <col min="8714" max="8714" width="9.109375" style="1"/>
    <col min="8715" max="8716" width="21.6640625" style="1" bestFit="1" customWidth="1"/>
    <col min="8717" max="8717" width="18.6640625" style="1" bestFit="1" customWidth="1"/>
    <col min="8718" max="8961" width="9.109375" style="1"/>
    <col min="8962" max="8962" width="5.88671875" style="1" customWidth="1"/>
    <col min="8963" max="8963" width="60.44140625" style="1" customWidth="1"/>
    <col min="8964" max="8964" width="9.88671875" style="1" bestFit="1" customWidth="1"/>
    <col min="8965" max="8965" width="12.33203125" style="1" bestFit="1" customWidth="1"/>
    <col min="8966" max="8966" width="0" style="1" hidden="1" customWidth="1"/>
    <col min="8967" max="8967" width="16" style="1" customWidth="1"/>
    <col min="8968" max="8968" width="18.109375" style="1" customWidth="1"/>
    <col min="8969" max="8969" width="18.33203125" style="1" bestFit="1" customWidth="1"/>
    <col min="8970" max="8970" width="9.109375" style="1"/>
    <col min="8971" max="8972" width="21.6640625" style="1" bestFit="1" customWidth="1"/>
    <col min="8973" max="8973" width="18.6640625" style="1" bestFit="1" customWidth="1"/>
    <col min="8974" max="9217" width="9.109375" style="1"/>
    <col min="9218" max="9218" width="5.88671875" style="1" customWidth="1"/>
    <col min="9219" max="9219" width="60.44140625" style="1" customWidth="1"/>
    <col min="9220" max="9220" width="9.88671875" style="1" bestFit="1" customWidth="1"/>
    <col min="9221" max="9221" width="12.33203125" style="1" bestFit="1" customWidth="1"/>
    <col min="9222" max="9222" width="0" style="1" hidden="1" customWidth="1"/>
    <col min="9223" max="9223" width="16" style="1" customWidth="1"/>
    <col min="9224" max="9224" width="18.109375" style="1" customWidth="1"/>
    <col min="9225" max="9225" width="18.33203125" style="1" bestFit="1" customWidth="1"/>
    <col min="9226" max="9226" width="9.109375" style="1"/>
    <col min="9227" max="9228" width="21.6640625" style="1" bestFit="1" customWidth="1"/>
    <col min="9229" max="9229" width="18.6640625" style="1" bestFit="1" customWidth="1"/>
    <col min="9230" max="9473" width="9.109375" style="1"/>
    <col min="9474" max="9474" width="5.88671875" style="1" customWidth="1"/>
    <col min="9475" max="9475" width="60.44140625" style="1" customWidth="1"/>
    <col min="9476" max="9476" width="9.88671875" style="1" bestFit="1" customWidth="1"/>
    <col min="9477" max="9477" width="12.33203125" style="1" bestFit="1" customWidth="1"/>
    <col min="9478" max="9478" width="0" style="1" hidden="1" customWidth="1"/>
    <col min="9479" max="9479" width="16" style="1" customWidth="1"/>
    <col min="9480" max="9480" width="18.109375" style="1" customWidth="1"/>
    <col min="9481" max="9481" width="18.33203125" style="1" bestFit="1" customWidth="1"/>
    <col min="9482" max="9482" width="9.109375" style="1"/>
    <col min="9483" max="9484" width="21.6640625" style="1" bestFit="1" customWidth="1"/>
    <col min="9485" max="9485" width="18.6640625" style="1" bestFit="1" customWidth="1"/>
    <col min="9486" max="9729" width="9.109375" style="1"/>
    <col min="9730" max="9730" width="5.88671875" style="1" customWidth="1"/>
    <col min="9731" max="9731" width="60.44140625" style="1" customWidth="1"/>
    <col min="9732" max="9732" width="9.88671875" style="1" bestFit="1" customWidth="1"/>
    <col min="9733" max="9733" width="12.33203125" style="1" bestFit="1" customWidth="1"/>
    <col min="9734" max="9734" width="0" style="1" hidden="1" customWidth="1"/>
    <col min="9735" max="9735" width="16" style="1" customWidth="1"/>
    <col min="9736" max="9736" width="18.109375" style="1" customWidth="1"/>
    <col min="9737" max="9737" width="18.33203125" style="1" bestFit="1" customWidth="1"/>
    <col min="9738" max="9738" width="9.109375" style="1"/>
    <col min="9739" max="9740" width="21.6640625" style="1" bestFit="1" customWidth="1"/>
    <col min="9741" max="9741" width="18.6640625" style="1" bestFit="1" customWidth="1"/>
    <col min="9742" max="9985" width="9.109375" style="1"/>
    <col min="9986" max="9986" width="5.88671875" style="1" customWidth="1"/>
    <col min="9987" max="9987" width="60.44140625" style="1" customWidth="1"/>
    <col min="9988" max="9988" width="9.88671875" style="1" bestFit="1" customWidth="1"/>
    <col min="9989" max="9989" width="12.33203125" style="1" bestFit="1" customWidth="1"/>
    <col min="9990" max="9990" width="0" style="1" hidden="1" customWidth="1"/>
    <col min="9991" max="9991" width="16" style="1" customWidth="1"/>
    <col min="9992" max="9992" width="18.109375" style="1" customWidth="1"/>
    <col min="9993" max="9993" width="18.33203125" style="1" bestFit="1" customWidth="1"/>
    <col min="9994" max="9994" width="9.109375" style="1"/>
    <col min="9995" max="9996" width="21.6640625" style="1" bestFit="1" customWidth="1"/>
    <col min="9997" max="9997" width="18.6640625" style="1" bestFit="1" customWidth="1"/>
    <col min="9998" max="10241" width="9.109375" style="1"/>
    <col min="10242" max="10242" width="5.88671875" style="1" customWidth="1"/>
    <col min="10243" max="10243" width="60.44140625" style="1" customWidth="1"/>
    <col min="10244" max="10244" width="9.88671875" style="1" bestFit="1" customWidth="1"/>
    <col min="10245" max="10245" width="12.33203125" style="1" bestFit="1" customWidth="1"/>
    <col min="10246" max="10246" width="0" style="1" hidden="1" customWidth="1"/>
    <col min="10247" max="10247" width="16" style="1" customWidth="1"/>
    <col min="10248" max="10248" width="18.109375" style="1" customWidth="1"/>
    <col min="10249" max="10249" width="18.33203125" style="1" bestFit="1" customWidth="1"/>
    <col min="10250" max="10250" width="9.109375" style="1"/>
    <col min="10251" max="10252" width="21.6640625" style="1" bestFit="1" customWidth="1"/>
    <col min="10253" max="10253" width="18.6640625" style="1" bestFit="1" customWidth="1"/>
    <col min="10254" max="10497" width="9.109375" style="1"/>
    <col min="10498" max="10498" width="5.88671875" style="1" customWidth="1"/>
    <col min="10499" max="10499" width="60.44140625" style="1" customWidth="1"/>
    <col min="10500" max="10500" width="9.88671875" style="1" bestFit="1" customWidth="1"/>
    <col min="10501" max="10501" width="12.33203125" style="1" bestFit="1" customWidth="1"/>
    <col min="10502" max="10502" width="0" style="1" hidden="1" customWidth="1"/>
    <col min="10503" max="10503" width="16" style="1" customWidth="1"/>
    <col min="10504" max="10504" width="18.109375" style="1" customWidth="1"/>
    <col min="10505" max="10505" width="18.33203125" style="1" bestFit="1" customWidth="1"/>
    <col min="10506" max="10506" width="9.109375" style="1"/>
    <col min="10507" max="10508" width="21.6640625" style="1" bestFit="1" customWidth="1"/>
    <col min="10509" max="10509" width="18.6640625" style="1" bestFit="1" customWidth="1"/>
    <col min="10510" max="10753" width="9.109375" style="1"/>
    <col min="10754" max="10754" width="5.88671875" style="1" customWidth="1"/>
    <col min="10755" max="10755" width="60.44140625" style="1" customWidth="1"/>
    <col min="10756" max="10756" width="9.88671875" style="1" bestFit="1" customWidth="1"/>
    <col min="10757" max="10757" width="12.33203125" style="1" bestFit="1" customWidth="1"/>
    <col min="10758" max="10758" width="0" style="1" hidden="1" customWidth="1"/>
    <col min="10759" max="10759" width="16" style="1" customWidth="1"/>
    <col min="10760" max="10760" width="18.109375" style="1" customWidth="1"/>
    <col min="10761" max="10761" width="18.33203125" style="1" bestFit="1" customWidth="1"/>
    <col min="10762" max="10762" width="9.109375" style="1"/>
    <col min="10763" max="10764" width="21.6640625" style="1" bestFit="1" customWidth="1"/>
    <col min="10765" max="10765" width="18.6640625" style="1" bestFit="1" customWidth="1"/>
    <col min="10766" max="11009" width="9.109375" style="1"/>
    <col min="11010" max="11010" width="5.88671875" style="1" customWidth="1"/>
    <col min="11011" max="11011" width="60.44140625" style="1" customWidth="1"/>
    <col min="11012" max="11012" width="9.88671875" style="1" bestFit="1" customWidth="1"/>
    <col min="11013" max="11013" width="12.33203125" style="1" bestFit="1" customWidth="1"/>
    <col min="11014" max="11014" width="0" style="1" hidden="1" customWidth="1"/>
    <col min="11015" max="11015" width="16" style="1" customWidth="1"/>
    <col min="11016" max="11016" width="18.109375" style="1" customWidth="1"/>
    <col min="11017" max="11017" width="18.33203125" style="1" bestFit="1" customWidth="1"/>
    <col min="11018" max="11018" width="9.109375" style="1"/>
    <col min="11019" max="11020" width="21.6640625" style="1" bestFit="1" customWidth="1"/>
    <col min="11021" max="11021" width="18.6640625" style="1" bestFit="1" customWidth="1"/>
    <col min="11022" max="11265" width="9.109375" style="1"/>
    <col min="11266" max="11266" width="5.88671875" style="1" customWidth="1"/>
    <col min="11267" max="11267" width="60.44140625" style="1" customWidth="1"/>
    <col min="11268" max="11268" width="9.88671875" style="1" bestFit="1" customWidth="1"/>
    <col min="11269" max="11269" width="12.33203125" style="1" bestFit="1" customWidth="1"/>
    <col min="11270" max="11270" width="0" style="1" hidden="1" customWidth="1"/>
    <col min="11271" max="11271" width="16" style="1" customWidth="1"/>
    <col min="11272" max="11272" width="18.109375" style="1" customWidth="1"/>
    <col min="11273" max="11273" width="18.33203125" style="1" bestFit="1" customWidth="1"/>
    <col min="11274" max="11274" width="9.109375" style="1"/>
    <col min="11275" max="11276" width="21.6640625" style="1" bestFit="1" customWidth="1"/>
    <col min="11277" max="11277" width="18.6640625" style="1" bestFit="1" customWidth="1"/>
    <col min="11278" max="11521" width="9.109375" style="1"/>
    <col min="11522" max="11522" width="5.88671875" style="1" customWidth="1"/>
    <col min="11523" max="11523" width="60.44140625" style="1" customWidth="1"/>
    <col min="11524" max="11524" width="9.88671875" style="1" bestFit="1" customWidth="1"/>
    <col min="11525" max="11525" width="12.33203125" style="1" bestFit="1" customWidth="1"/>
    <col min="11526" max="11526" width="0" style="1" hidden="1" customWidth="1"/>
    <col min="11527" max="11527" width="16" style="1" customWidth="1"/>
    <col min="11528" max="11528" width="18.109375" style="1" customWidth="1"/>
    <col min="11529" max="11529" width="18.33203125" style="1" bestFit="1" customWidth="1"/>
    <col min="11530" max="11530" width="9.109375" style="1"/>
    <col min="11531" max="11532" width="21.6640625" style="1" bestFit="1" customWidth="1"/>
    <col min="11533" max="11533" width="18.6640625" style="1" bestFit="1" customWidth="1"/>
    <col min="11534" max="11777" width="9.109375" style="1"/>
    <col min="11778" max="11778" width="5.88671875" style="1" customWidth="1"/>
    <col min="11779" max="11779" width="60.44140625" style="1" customWidth="1"/>
    <col min="11780" max="11780" width="9.88671875" style="1" bestFit="1" customWidth="1"/>
    <col min="11781" max="11781" width="12.33203125" style="1" bestFit="1" customWidth="1"/>
    <col min="11782" max="11782" width="0" style="1" hidden="1" customWidth="1"/>
    <col min="11783" max="11783" width="16" style="1" customWidth="1"/>
    <col min="11784" max="11784" width="18.109375" style="1" customWidth="1"/>
    <col min="11785" max="11785" width="18.33203125" style="1" bestFit="1" customWidth="1"/>
    <col min="11786" max="11786" width="9.109375" style="1"/>
    <col min="11787" max="11788" width="21.6640625" style="1" bestFit="1" customWidth="1"/>
    <col min="11789" max="11789" width="18.6640625" style="1" bestFit="1" customWidth="1"/>
    <col min="11790" max="12033" width="9.109375" style="1"/>
    <col min="12034" max="12034" width="5.88671875" style="1" customWidth="1"/>
    <col min="12035" max="12035" width="60.44140625" style="1" customWidth="1"/>
    <col min="12036" max="12036" width="9.88671875" style="1" bestFit="1" customWidth="1"/>
    <col min="12037" max="12037" width="12.33203125" style="1" bestFit="1" customWidth="1"/>
    <col min="12038" max="12038" width="0" style="1" hidden="1" customWidth="1"/>
    <col min="12039" max="12039" width="16" style="1" customWidth="1"/>
    <col min="12040" max="12040" width="18.109375" style="1" customWidth="1"/>
    <col min="12041" max="12041" width="18.33203125" style="1" bestFit="1" customWidth="1"/>
    <col min="12042" max="12042" width="9.109375" style="1"/>
    <col min="12043" max="12044" width="21.6640625" style="1" bestFit="1" customWidth="1"/>
    <col min="12045" max="12045" width="18.6640625" style="1" bestFit="1" customWidth="1"/>
    <col min="12046" max="12289" width="9.109375" style="1"/>
    <col min="12290" max="12290" width="5.88671875" style="1" customWidth="1"/>
    <col min="12291" max="12291" width="60.44140625" style="1" customWidth="1"/>
    <col min="12292" max="12292" width="9.88671875" style="1" bestFit="1" customWidth="1"/>
    <col min="12293" max="12293" width="12.33203125" style="1" bestFit="1" customWidth="1"/>
    <col min="12294" max="12294" width="0" style="1" hidden="1" customWidth="1"/>
    <col min="12295" max="12295" width="16" style="1" customWidth="1"/>
    <col min="12296" max="12296" width="18.109375" style="1" customWidth="1"/>
    <col min="12297" max="12297" width="18.33203125" style="1" bestFit="1" customWidth="1"/>
    <col min="12298" max="12298" width="9.109375" style="1"/>
    <col min="12299" max="12300" width="21.6640625" style="1" bestFit="1" customWidth="1"/>
    <col min="12301" max="12301" width="18.6640625" style="1" bestFit="1" customWidth="1"/>
    <col min="12302" max="12545" width="9.109375" style="1"/>
    <col min="12546" max="12546" width="5.88671875" style="1" customWidth="1"/>
    <col min="12547" max="12547" width="60.44140625" style="1" customWidth="1"/>
    <col min="12548" max="12548" width="9.88671875" style="1" bestFit="1" customWidth="1"/>
    <col min="12549" max="12549" width="12.33203125" style="1" bestFit="1" customWidth="1"/>
    <col min="12550" max="12550" width="0" style="1" hidden="1" customWidth="1"/>
    <col min="12551" max="12551" width="16" style="1" customWidth="1"/>
    <col min="12552" max="12552" width="18.109375" style="1" customWidth="1"/>
    <col min="12553" max="12553" width="18.33203125" style="1" bestFit="1" customWidth="1"/>
    <col min="12554" max="12554" width="9.109375" style="1"/>
    <col min="12555" max="12556" width="21.6640625" style="1" bestFit="1" customWidth="1"/>
    <col min="12557" max="12557" width="18.6640625" style="1" bestFit="1" customWidth="1"/>
    <col min="12558" max="12801" width="9.109375" style="1"/>
    <col min="12802" max="12802" width="5.88671875" style="1" customWidth="1"/>
    <col min="12803" max="12803" width="60.44140625" style="1" customWidth="1"/>
    <col min="12804" max="12804" width="9.88671875" style="1" bestFit="1" customWidth="1"/>
    <col min="12805" max="12805" width="12.33203125" style="1" bestFit="1" customWidth="1"/>
    <col min="12806" max="12806" width="0" style="1" hidden="1" customWidth="1"/>
    <col min="12807" max="12807" width="16" style="1" customWidth="1"/>
    <col min="12808" max="12808" width="18.109375" style="1" customWidth="1"/>
    <col min="12809" max="12809" width="18.33203125" style="1" bestFit="1" customWidth="1"/>
    <col min="12810" max="12810" width="9.109375" style="1"/>
    <col min="12811" max="12812" width="21.6640625" style="1" bestFit="1" customWidth="1"/>
    <col min="12813" max="12813" width="18.6640625" style="1" bestFit="1" customWidth="1"/>
    <col min="12814" max="13057" width="9.109375" style="1"/>
    <col min="13058" max="13058" width="5.88671875" style="1" customWidth="1"/>
    <col min="13059" max="13059" width="60.44140625" style="1" customWidth="1"/>
    <col min="13060" max="13060" width="9.88671875" style="1" bestFit="1" customWidth="1"/>
    <col min="13061" max="13061" width="12.33203125" style="1" bestFit="1" customWidth="1"/>
    <col min="13062" max="13062" width="0" style="1" hidden="1" customWidth="1"/>
    <col min="13063" max="13063" width="16" style="1" customWidth="1"/>
    <col min="13064" max="13064" width="18.109375" style="1" customWidth="1"/>
    <col min="13065" max="13065" width="18.33203125" style="1" bestFit="1" customWidth="1"/>
    <col min="13066" max="13066" width="9.109375" style="1"/>
    <col min="13067" max="13068" width="21.6640625" style="1" bestFit="1" customWidth="1"/>
    <col min="13069" max="13069" width="18.6640625" style="1" bestFit="1" customWidth="1"/>
    <col min="13070" max="13313" width="9.109375" style="1"/>
    <col min="13314" max="13314" width="5.88671875" style="1" customWidth="1"/>
    <col min="13315" max="13315" width="60.44140625" style="1" customWidth="1"/>
    <col min="13316" max="13316" width="9.88671875" style="1" bestFit="1" customWidth="1"/>
    <col min="13317" max="13317" width="12.33203125" style="1" bestFit="1" customWidth="1"/>
    <col min="13318" max="13318" width="0" style="1" hidden="1" customWidth="1"/>
    <col min="13319" max="13319" width="16" style="1" customWidth="1"/>
    <col min="13320" max="13320" width="18.109375" style="1" customWidth="1"/>
    <col min="13321" max="13321" width="18.33203125" style="1" bestFit="1" customWidth="1"/>
    <col min="13322" max="13322" width="9.109375" style="1"/>
    <col min="13323" max="13324" width="21.6640625" style="1" bestFit="1" customWidth="1"/>
    <col min="13325" max="13325" width="18.6640625" style="1" bestFit="1" customWidth="1"/>
    <col min="13326" max="13569" width="9.109375" style="1"/>
    <col min="13570" max="13570" width="5.88671875" style="1" customWidth="1"/>
    <col min="13571" max="13571" width="60.44140625" style="1" customWidth="1"/>
    <col min="13572" max="13572" width="9.88671875" style="1" bestFit="1" customWidth="1"/>
    <col min="13573" max="13573" width="12.33203125" style="1" bestFit="1" customWidth="1"/>
    <col min="13574" max="13574" width="0" style="1" hidden="1" customWidth="1"/>
    <col min="13575" max="13575" width="16" style="1" customWidth="1"/>
    <col min="13576" max="13576" width="18.109375" style="1" customWidth="1"/>
    <col min="13577" max="13577" width="18.33203125" style="1" bestFit="1" customWidth="1"/>
    <col min="13578" max="13578" width="9.109375" style="1"/>
    <col min="13579" max="13580" width="21.6640625" style="1" bestFit="1" customWidth="1"/>
    <col min="13581" max="13581" width="18.6640625" style="1" bestFit="1" customWidth="1"/>
    <col min="13582" max="13825" width="9.109375" style="1"/>
    <col min="13826" max="13826" width="5.88671875" style="1" customWidth="1"/>
    <col min="13827" max="13827" width="60.44140625" style="1" customWidth="1"/>
    <col min="13828" max="13828" width="9.88671875" style="1" bestFit="1" customWidth="1"/>
    <col min="13829" max="13829" width="12.33203125" style="1" bestFit="1" customWidth="1"/>
    <col min="13830" max="13830" width="0" style="1" hidden="1" customWidth="1"/>
    <col min="13831" max="13831" width="16" style="1" customWidth="1"/>
    <col min="13832" max="13832" width="18.109375" style="1" customWidth="1"/>
    <col min="13833" max="13833" width="18.33203125" style="1" bestFit="1" customWidth="1"/>
    <col min="13834" max="13834" width="9.109375" style="1"/>
    <col min="13835" max="13836" width="21.6640625" style="1" bestFit="1" customWidth="1"/>
    <col min="13837" max="13837" width="18.6640625" style="1" bestFit="1" customWidth="1"/>
    <col min="13838" max="14081" width="9.109375" style="1"/>
    <col min="14082" max="14082" width="5.88671875" style="1" customWidth="1"/>
    <col min="14083" max="14083" width="60.44140625" style="1" customWidth="1"/>
    <col min="14084" max="14084" width="9.88671875" style="1" bestFit="1" customWidth="1"/>
    <col min="14085" max="14085" width="12.33203125" style="1" bestFit="1" customWidth="1"/>
    <col min="14086" max="14086" width="0" style="1" hidden="1" customWidth="1"/>
    <col min="14087" max="14087" width="16" style="1" customWidth="1"/>
    <col min="14088" max="14088" width="18.109375" style="1" customWidth="1"/>
    <col min="14089" max="14089" width="18.33203125" style="1" bestFit="1" customWidth="1"/>
    <col min="14090" max="14090" width="9.109375" style="1"/>
    <col min="14091" max="14092" width="21.6640625" style="1" bestFit="1" customWidth="1"/>
    <col min="14093" max="14093" width="18.6640625" style="1" bestFit="1" customWidth="1"/>
    <col min="14094" max="14337" width="9.109375" style="1"/>
    <col min="14338" max="14338" width="5.88671875" style="1" customWidth="1"/>
    <col min="14339" max="14339" width="60.44140625" style="1" customWidth="1"/>
    <col min="14340" max="14340" width="9.88671875" style="1" bestFit="1" customWidth="1"/>
    <col min="14341" max="14341" width="12.33203125" style="1" bestFit="1" customWidth="1"/>
    <col min="14342" max="14342" width="0" style="1" hidden="1" customWidth="1"/>
    <col min="14343" max="14343" width="16" style="1" customWidth="1"/>
    <col min="14344" max="14344" width="18.109375" style="1" customWidth="1"/>
    <col min="14345" max="14345" width="18.33203125" style="1" bestFit="1" customWidth="1"/>
    <col min="14346" max="14346" width="9.109375" style="1"/>
    <col min="14347" max="14348" width="21.6640625" style="1" bestFit="1" customWidth="1"/>
    <col min="14349" max="14349" width="18.6640625" style="1" bestFit="1" customWidth="1"/>
    <col min="14350" max="14593" width="9.109375" style="1"/>
    <col min="14594" max="14594" width="5.88671875" style="1" customWidth="1"/>
    <col min="14595" max="14595" width="60.44140625" style="1" customWidth="1"/>
    <col min="14596" max="14596" width="9.88671875" style="1" bestFit="1" customWidth="1"/>
    <col min="14597" max="14597" width="12.33203125" style="1" bestFit="1" customWidth="1"/>
    <col min="14598" max="14598" width="0" style="1" hidden="1" customWidth="1"/>
    <col min="14599" max="14599" width="16" style="1" customWidth="1"/>
    <col min="14600" max="14600" width="18.109375" style="1" customWidth="1"/>
    <col min="14601" max="14601" width="18.33203125" style="1" bestFit="1" customWidth="1"/>
    <col min="14602" max="14602" width="9.109375" style="1"/>
    <col min="14603" max="14604" width="21.6640625" style="1" bestFit="1" customWidth="1"/>
    <col min="14605" max="14605" width="18.6640625" style="1" bestFit="1" customWidth="1"/>
    <col min="14606" max="14849" width="9.109375" style="1"/>
    <col min="14850" max="14850" width="5.88671875" style="1" customWidth="1"/>
    <col min="14851" max="14851" width="60.44140625" style="1" customWidth="1"/>
    <col min="14852" max="14852" width="9.88671875" style="1" bestFit="1" customWidth="1"/>
    <col min="14853" max="14853" width="12.33203125" style="1" bestFit="1" customWidth="1"/>
    <col min="14854" max="14854" width="0" style="1" hidden="1" customWidth="1"/>
    <col min="14855" max="14855" width="16" style="1" customWidth="1"/>
    <col min="14856" max="14856" width="18.109375" style="1" customWidth="1"/>
    <col min="14857" max="14857" width="18.33203125" style="1" bestFit="1" customWidth="1"/>
    <col min="14858" max="14858" width="9.109375" style="1"/>
    <col min="14859" max="14860" width="21.6640625" style="1" bestFit="1" customWidth="1"/>
    <col min="14861" max="14861" width="18.6640625" style="1" bestFit="1" customWidth="1"/>
    <col min="14862" max="15105" width="9.109375" style="1"/>
    <col min="15106" max="15106" width="5.88671875" style="1" customWidth="1"/>
    <col min="15107" max="15107" width="60.44140625" style="1" customWidth="1"/>
    <col min="15108" max="15108" width="9.88671875" style="1" bestFit="1" customWidth="1"/>
    <col min="15109" max="15109" width="12.33203125" style="1" bestFit="1" customWidth="1"/>
    <col min="15110" max="15110" width="0" style="1" hidden="1" customWidth="1"/>
    <col min="15111" max="15111" width="16" style="1" customWidth="1"/>
    <col min="15112" max="15112" width="18.109375" style="1" customWidth="1"/>
    <col min="15113" max="15113" width="18.33203125" style="1" bestFit="1" customWidth="1"/>
    <col min="15114" max="15114" width="9.109375" style="1"/>
    <col min="15115" max="15116" width="21.6640625" style="1" bestFit="1" customWidth="1"/>
    <col min="15117" max="15117" width="18.6640625" style="1" bestFit="1" customWidth="1"/>
    <col min="15118" max="15361" width="9.109375" style="1"/>
    <col min="15362" max="15362" width="5.88671875" style="1" customWidth="1"/>
    <col min="15363" max="15363" width="60.44140625" style="1" customWidth="1"/>
    <col min="15364" max="15364" width="9.88671875" style="1" bestFit="1" customWidth="1"/>
    <col min="15365" max="15365" width="12.33203125" style="1" bestFit="1" customWidth="1"/>
    <col min="15366" max="15366" width="0" style="1" hidden="1" customWidth="1"/>
    <col min="15367" max="15367" width="16" style="1" customWidth="1"/>
    <col min="15368" max="15368" width="18.109375" style="1" customWidth="1"/>
    <col min="15369" max="15369" width="18.33203125" style="1" bestFit="1" customWidth="1"/>
    <col min="15370" max="15370" width="9.109375" style="1"/>
    <col min="15371" max="15372" width="21.6640625" style="1" bestFit="1" customWidth="1"/>
    <col min="15373" max="15373" width="18.6640625" style="1" bestFit="1" customWidth="1"/>
    <col min="15374" max="15617" width="9.109375" style="1"/>
    <col min="15618" max="15618" width="5.88671875" style="1" customWidth="1"/>
    <col min="15619" max="15619" width="60.44140625" style="1" customWidth="1"/>
    <col min="15620" max="15620" width="9.88671875" style="1" bestFit="1" customWidth="1"/>
    <col min="15621" max="15621" width="12.33203125" style="1" bestFit="1" customWidth="1"/>
    <col min="15622" max="15622" width="0" style="1" hidden="1" customWidth="1"/>
    <col min="15623" max="15623" width="16" style="1" customWidth="1"/>
    <col min="15624" max="15624" width="18.109375" style="1" customWidth="1"/>
    <col min="15625" max="15625" width="18.33203125" style="1" bestFit="1" customWidth="1"/>
    <col min="15626" max="15626" width="9.109375" style="1"/>
    <col min="15627" max="15628" width="21.6640625" style="1" bestFit="1" customWidth="1"/>
    <col min="15629" max="15629" width="18.6640625" style="1" bestFit="1" customWidth="1"/>
    <col min="15630" max="15873" width="9.109375" style="1"/>
    <col min="15874" max="15874" width="5.88671875" style="1" customWidth="1"/>
    <col min="15875" max="15875" width="60.44140625" style="1" customWidth="1"/>
    <col min="15876" max="15876" width="9.88671875" style="1" bestFit="1" customWidth="1"/>
    <col min="15877" max="15877" width="12.33203125" style="1" bestFit="1" customWidth="1"/>
    <col min="15878" max="15878" width="0" style="1" hidden="1" customWidth="1"/>
    <col min="15879" max="15879" width="16" style="1" customWidth="1"/>
    <col min="15880" max="15880" width="18.109375" style="1" customWidth="1"/>
    <col min="15881" max="15881" width="18.33203125" style="1" bestFit="1" customWidth="1"/>
    <col min="15882" max="15882" width="9.109375" style="1"/>
    <col min="15883" max="15884" width="21.6640625" style="1" bestFit="1" customWidth="1"/>
    <col min="15885" max="15885" width="18.6640625" style="1" bestFit="1" customWidth="1"/>
    <col min="15886" max="16129" width="9.109375" style="1"/>
    <col min="16130" max="16130" width="5.88671875" style="1" customWidth="1"/>
    <col min="16131" max="16131" width="60.44140625" style="1" customWidth="1"/>
    <col min="16132" max="16132" width="9.88671875" style="1" bestFit="1" customWidth="1"/>
    <col min="16133" max="16133" width="12.33203125" style="1" bestFit="1" customWidth="1"/>
    <col min="16134" max="16134" width="0" style="1" hidden="1" customWidth="1"/>
    <col min="16135" max="16135" width="16" style="1" customWidth="1"/>
    <col min="16136" max="16136" width="18.109375" style="1" customWidth="1"/>
    <col min="16137" max="16137" width="18.33203125" style="1" bestFit="1" customWidth="1"/>
    <col min="16138" max="16138" width="9.109375" style="1"/>
    <col min="16139" max="16140" width="21.6640625" style="1" bestFit="1" customWidth="1"/>
    <col min="16141" max="16141" width="18.6640625" style="1" bestFit="1" customWidth="1"/>
    <col min="16142" max="16384" width="9.109375" style="1"/>
  </cols>
  <sheetData>
    <row r="1" spans="2:14">
      <c r="J1" s="1" t="s">
        <v>0</v>
      </c>
    </row>
    <row r="2" spans="2:14">
      <c r="B2" s="2"/>
      <c r="C2" s="2"/>
      <c r="D2" s="3"/>
      <c r="E2" s="2"/>
      <c r="F2" s="2"/>
      <c r="G2" s="2"/>
      <c r="H2" s="2"/>
      <c r="I2" s="2"/>
      <c r="J2" s="2"/>
      <c r="K2" s="2"/>
      <c r="L2" s="2"/>
      <c r="M2" s="2"/>
      <c r="N2" s="2"/>
    </row>
    <row r="3" spans="2:14" ht="16.2">
      <c r="B3" s="210" t="s">
        <v>1</v>
      </c>
      <c r="C3" s="211"/>
      <c r="D3" s="211"/>
      <c r="E3" s="211"/>
      <c r="F3" s="211"/>
      <c r="G3" s="211"/>
      <c r="H3" s="211"/>
      <c r="I3" s="211"/>
      <c r="J3" s="4"/>
      <c r="K3" s="5"/>
      <c r="L3" s="5"/>
      <c r="M3" s="5"/>
      <c r="N3" s="5"/>
    </row>
    <row r="4" spans="2:14" ht="16.2">
      <c r="B4" s="210" t="s">
        <v>137</v>
      </c>
      <c r="C4" s="210"/>
      <c r="D4" s="210"/>
      <c r="E4" s="210"/>
      <c r="F4" s="210"/>
      <c r="G4" s="210"/>
      <c r="H4" s="210"/>
      <c r="I4" s="210"/>
      <c r="J4" s="5"/>
      <c r="K4" s="5"/>
      <c r="L4" s="5"/>
      <c r="M4" s="5"/>
      <c r="N4" s="5"/>
    </row>
    <row r="5" spans="2:14" ht="16.2">
      <c r="B5" s="210" t="s">
        <v>2</v>
      </c>
      <c r="C5" s="210"/>
      <c r="D5" s="210"/>
      <c r="E5" s="210"/>
      <c r="F5" s="210"/>
      <c r="G5" s="210"/>
      <c r="H5" s="210"/>
      <c r="I5" s="210"/>
      <c r="J5" s="5"/>
      <c r="K5" s="5" t="s">
        <v>0</v>
      </c>
      <c r="L5" s="5"/>
      <c r="M5" s="5"/>
      <c r="N5" s="5"/>
    </row>
    <row r="6" spans="2:14" ht="16.8" thickBot="1">
      <c r="B6" s="6"/>
      <c r="C6" s="6"/>
      <c r="D6" s="6"/>
      <c r="E6" s="6"/>
      <c r="F6" s="6"/>
      <c r="G6" s="6"/>
      <c r="H6" s="6"/>
      <c r="I6" s="6"/>
      <c r="J6" s="7"/>
      <c r="K6" s="7"/>
      <c r="L6" s="7"/>
      <c r="M6" s="7"/>
      <c r="N6" s="7"/>
    </row>
    <row r="7" spans="2:14" ht="13.5" customHeight="1" thickTop="1">
      <c r="B7" s="212" t="s">
        <v>3</v>
      </c>
      <c r="C7" s="214" t="s">
        <v>4</v>
      </c>
      <c r="D7" s="216" t="s">
        <v>5</v>
      </c>
      <c r="E7" s="214" t="s">
        <v>6</v>
      </c>
      <c r="F7" s="214" t="s">
        <v>7</v>
      </c>
      <c r="G7" s="214" t="s">
        <v>7</v>
      </c>
      <c r="H7" s="214" t="s">
        <v>8</v>
      </c>
      <c r="I7" s="219" t="s">
        <v>9</v>
      </c>
      <c r="J7" s="221"/>
      <c r="K7" s="223"/>
      <c r="L7" s="221"/>
      <c r="M7" s="8"/>
      <c r="N7" s="221"/>
    </row>
    <row r="8" spans="2:14" ht="35.25" customHeight="1" thickBot="1">
      <c r="B8" s="213"/>
      <c r="C8" s="215"/>
      <c r="D8" s="217"/>
      <c r="E8" s="218"/>
      <c r="F8" s="218"/>
      <c r="G8" s="218"/>
      <c r="H8" s="218"/>
      <c r="I8" s="220"/>
      <c r="J8" s="222"/>
      <c r="K8" s="223"/>
      <c r="L8" s="221"/>
      <c r="M8" s="8"/>
      <c r="N8" s="221"/>
    </row>
    <row r="9" spans="2:14" ht="16.8" thickTop="1">
      <c r="B9" s="9"/>
      <c r="C9" s="10"/>
      <c r="D9" s="11"/>
      <c r="E9" s="12"/>
      <c r="F9" s="12"/>
      <c r="G9" s="12"/>
      <c r="H9" s="12"/>
      <c r="I9" s="13"/>
      <c r="J9" s="14"/>
      <c r="K9" s="15"/>
      <c r="L9" s="8"/>
      <c r="M9" s="8"/>
      <c r="N9" s="8"/>
    </row>
    <row r="10" spans="2:14" ht="16.2">
      <c r="B10" s="16" t="s">
        <v>10</v>
      </c>
      <c r="C10" s="17" t="s">
        <v>11</v>
      </c>
      <c r="D10" s="18"/>
      <c r="E10" s="19"/>
      <c r="F10" s="19"/>
      <c r="G10" s="19"/>
      <c r="H10" s="20"/>
      <c r="I10" s="21"/>
      <c r="J10" s="22"/>
      <c r="K10" s="23"/>
      <c r="L10" s="14"/>
      <c r="M10" s="24"/>
      <c r="N10" s="24"/>
    </row>
    <row r="11" spans="2:14" s="171" customFormat="1" ht="30">
      <c r="B11" s="172">
        <v>1</v>
      </c>
      <c r="C11" s="173" t="s">
        <v>136</v>
      </c>
      <c r="D11" s="59">
        <v>1</v>
      </c>
      <c r="E11" s="60" t="s">
        <v>12</v>
      </c>
      <c r="F11" s="33"/>
      <c r="G11" s="60" t="s">
        <v>13</v>
      </c>
      <c r="H11" s="61">
        <v>1200000</v>
      </c>
      <c r="I11" s="62">
        <f>H11*D11</f>
        <v>1200000</v>
      </c>
      <c r="J11" s="174"/>
      <c r="K11" s="175">
        <v>100000</v>
      </c>
      <c r="L11" s="176">
        <v>1E-4</v>
      </c>
      <c r="M11" s="177">
        <v>2.0000000000000001E-4</v>
      </c>
      <c r="N11" s="178"/>
    </row>
    <row r="12" spans="2:14" ht="30.6">
      <c r="B12" s="31">
        <v>2</v>
      </c>
      <c r="C12" s="25" t="s">
        <v>129</v>
      </c>
      <c r="D12" s="32">
        <v>1</v>
      </c>
      <c r="E12" s="33" t="s">
        <v>12</v>
      </c>
      <c r="F12" s="33"/>
      <c r="G12" s="33" t="s">
        <v>13</v>
      </c>
      <c r="H12" s="34">
        <f>3000000+200000+200000+150000</f>
        <v>3550000</v>
      </c>
      <c r="I12" s="35">
        <f t="shared" ref="I12:I23" si="0">H12*D12</f>
        <v>3550000</v>
      </c>
      <c r="J12" s="26"/>
      <c r="K12" s="27"/>
      <c r="L12" s="28"/>
      <c r="M12" s="29"/>
      <c r="N12" s="30"/>
    </row>
    <row r="13" spans="2:14" ht="16.2">
      <c r="B13" s="31">
        <f>+B12+1</f>
        <v>3</v>
      </c>
      <c r="C13" s="25" t="s">
        <v>122</v>
      </c>
      <c r="D13" s="32">
        <v>1</v>
      </c>
      <c r="E13" s="33" t="s">
        <v>12</v>
      </c>
      <c r="F13" s="33"/>
      <c r="G13" s="33" t="s">
        <v>13</v>
      </c>
      <c r="H13" s="34">
        <f>1210000+100000</f>
        <v>1310000</v>
      </c>
      <c r="I13" s="35">
        <f t="shared" si="0"/>
        <v>1310000</v>
      </c>
      <c r="J13" s="26"/>
      <c r="K13" s="27"/>
      <c r="L13" s="28"/>
      <c r="M13" s="29"/>
      <c r="N13" s="30"/>
    </row>
    <row r="14" spans="2:14" ht="16.2">
      <c r="B14" s="31">
        <f t="shared" ref="B14:B23" si="1">+B13+1</f>
        <v>4</v>
      </c>
      <c r="C14" s="25" t="s">
        <v>130</v>
      </c>
      <c r="D14" s="32">
        <v>8</v>
      </c>
      <c r="E14" s="33" t="s">
        <v>14</v>
      </c>
      <c r="F14" s="33"/>
      <c r="G14" s="33" t="s">
        <v>13</v>
      </c>
      <c r="H14" s="34">
        <f>775000+30000</f>
        <v>805000</v>
      </c>
      <c r="I14" s="35">
        <f t="shared" si="0"/>
        <v>6440000</v>
      </c>
      <c r="J14" s="26"/>
      <c r="K14" s="27"/>
      <c r="L14" s="28"/>
      <c r="M14" s="29"/>
      <c r="N14" s="30"/>
    </row>
    <row r="15" spans="2:14" ht="16.2">
      <c r="B15" s="31">
        <f t="shared" si="1"/>
        <v>5</v>
      </c>
      <c r="C15" s="25" t="s">
        <v>123</v>
      </c>
      <c r="D15" s="32">
        <f>+D14</f>
        <v>8</v>
      </c>
      <c r="E15" s="33" t="s">
        <v>14</v>
      </c>
      <c r="F15" s="33"/>
      <c r="G15" s="33" t="s">
        <v>13</v>
      </c>
      <c r="H15" s="34">
        <v>100000</v>
      </c>
      <c r="I15" s="35">
        <f t="shared" si="0"/>
        <v>800000</v>
      </c>
      <c r="J15" s="26"/>
      <c r="K15" s="27"/>
      <c r="L15" s="28"/>
      <c r="M15" s="29"/>
      <c r="N15" s="30"/>
    </row>
    <row r="16" spans="2:14" ht="16.2">
      <c r="B16" s="31">
        <f t="shared" si="1"/>
        <v>6</v>
      </c>
      <c r="C16" s="25" t="s">
        <v>127</v>
      </c>
      <c r="D16" s="32">
        <v>1</v>
      </c>
      <c r="E16" s="33" t="s">
        <v>14</v>
      </c>
      <c r="F16" s="33"/>
      <c r="G16" s="33" t="s">
        <v>13</v>
      </c>
      <c r="H16" s="34">
        <f>1950000+50000</f>
        <v>2000000</v>
      </c>
      <c r="I16" s="35">
        <f t="shared" si="0"/>
        <v>2000000</v>
      </c>
      <c r="J16" s="26"/>
      <c r="K16" s="27"/>
      <c r="L16" s="28"/>
      <c r="M16" s="29"/>
      <c r="N16" s="30"/>
    </row>
    <row r="17" spans="2:15" ht="30.6">
      <c r="B17" s="31">
        <f t="shared" si="1"/>
        <v>7</v>
      </c>
      <c r="C17" s="25" t="s">
        <v>124</v>
      </c>
      <c r="D17" s="32">
        <v>1</v>
      </c>
      <c r="E17" s="33" t="s">
        <v>111</v>
      </c>
      <c r="F17" s="33"/>
      <c r="G17" s="33" t="s">
        <v>13</v>
      </c>
      <c r="H17" s="34">
        <v>265000</v>
      </c>
      <c r="I17" s="35">
        <f t="shared" si="0"/>
        <v>265000</v>
      </c>
      <c r="J17" s="26"/>
      <c r="K17" s="27"/>
      <c r="L17" s="28"/>
      <c r="M17" s="29"/>
      <c r="N17" s="30"/>
    </row>
    <row r="18" spans="2:15" ht="16.2">
      <c r="B18" s="31">
        <f t="shared" si="1"/>
        <v>8</v>
      </c>
      <c r="C18" s="25" t="s">
        <v>133</v>
      </c>
      <c r="D18" s="32">
        <v>1</v>
      </c>
      <c r="E18" s="33" t="s">
        <v>14</v>
      </c>
      <c r="F18" s="33"/>
      <c r="G18" s="33" t="s">
        <v>13</v>
      </c>
      <c r="H18" s="34">
        <v>600000</v>
      </c>
      <c r="I18" s="35">
        <f t="shared" si="0"/>
        <v>600000</v>
      </c>
      <c r="J18" s="26"/>
      <c r="K18" s="27"/>
      <c r="L18" s="28"/>
      <c r="M18" s="29"/>
      <c r="N18" s="30"/>
    </row>
    <row r="19" spans="2:15" ht="16.2">
      <c r="B19" s="31">
        <f t="shared" si="1"/>
        <v>9</v>
      </c>
      <c r="C19" s="25" t="s">
        <v>128</v>
      </c>
      <c r="D19" s="32">
        <v>1</v>
      </c>
      <c r="E19" s="33" t="s">
        <v>14</v>
      </c>
      <c r="F19" s="33"/>
      <c r="G19" s="33" t="s">
        <v>13</v>
      </c>
      <c r="H19" s="34">
        <v>720000</v>
      </c>
      <c r="I19" s="35">
        <f t="shared" ref="I19:I22" si="2">H19*D19</f>
        <v>720000</v>
      </c>
      <c r="J19" s="26"/>
      <c r="K19" s="27"/>
      <c r="L19" s="28"/>
      <c r="M19" s="29"/>
      <c r="N19" s="30"/>
    </row>
    <row r="20" spans="2:15" ht="16.2">
      <c r="B20" s="31">
        <f t="shared" si="1"/>
        <v>10</v>
      </c>
      <c r="C20" s="25" t="s">
        <v>135</v>
      </c>
      <c r="D20" s="32">
        <v>1</v>
      </c>
      <c r="E20" s="33" t="s">
        <v>14</v>
      </c>
      <c r="F20" s="33"/>
      <c r="G20" s="33" t="s">
        <v>13</v>
      </c>
      <c r="H20" s="34">
        <v>800000</v>
      </c>
      <c r="I20" s="35">
        <f t="shared" si="2"/>
        <v>800000</v>
      </c>
      <c r="J20" s="26"/>
      <c r="K20" s="27"/>
      <c r="L20" s="28"/>
      <c r="M20" s="29"/>
      <c r="N20" s="30"/>
    </row>
    <row r="21" spans="2:15" ht="16.2">
      <c r="B21" s="31">
        <f t="shared" si="1"/>
        <v>11</v>
      </c>
      <c r="C21" s="25" t="s">
        <v>131</v>
      </c>
      <c r="D21" s="32">
        <v>2</v>
      </c>
      <c r="E21" s="33" t="s">
        <v>14</v>
      </c>
      <c r="F21" s="33"/>
      <c r="G21" s="33" t="s">
        <v>13</v>
      </c>
      <c r="H21" s="34">
        <v>30000</v>
      </c>
      <c r="I21" s="35">
        <f t="shared" si="2"/>
        <v>60000</v>
      </c>
      <c r="J21" s="26"/>
      <c r="K21" s="27"/>
      <c r="L21" s="28"/>
      <c r="M21" s="29"/>
      <c r="N21" s="30"/>
    </row>
    <row r="22" spans="2:15" ht="16.2">
      <c r="B22" s="31">
        <f t="shared" si="1"/>
        <v>12</v>
      </c>
      <c r="C22" s="25" t="s">
        <v>134</v>
      </c>
      <c r="D22" s="32">
        <v>1</v>
      </c>
      <c r="E22" s="33" t="s">
        <v>12</v>
      </c>
      <c r="F22" s="33"/>
      <c r="G22" s="33" t="s">
        <v>13</v>
      </c>
      <c r="H22" s="34">
        <v>350000</v>
      </c>
      <c r="I22" s="35">
        <f t="shared" si="2"/>
        <v>350000</v>
      </c>
      <c r="J22" s="26"/>
      <c r="K22" s="27"/>
      <c r="L22" s="28"/>
      <c r="M22" s="29"/>
      <c r="N22" s="30"/>
    </row>
    <row r="23" spans="2:15" ht="31.2" thickBot="1">
      <c r="B23" s="31">
        <f t="shared" si="1"/>
        <v>13</v>
      </c>
      <c r="C23" s="25" t="s">
        <v>126</v>
      </c>
      <c r="D23" s="37">
        <v>1</v>
      </c>
      <c r="E23" s="38" t="s">
        <v>15</v>
      </c>
      <c r="F23" s="38"/>
      <c r="G23" s="38" t="s">
        <v>15</v>
      </c>
      <c r="H23" s="39">
        <v>200000</v>
      </c>
      <c r="I23" s="40">
        <f t="shared" si="0"/>
        <v>200000</v>
      </c>
      <c r="J23" s="26"/>
      <c r="K23" s="41"/>
      <c r="L23" s="27">
        <f>K11*L11</f>
        <v>10</v>
      </c>
      <c r="M23" s="30">
        <f>K11*M11</f>
        <v>20</v>
      </c>
      <c r="N23" s="30"/>
    </row>
    <row r="24" spans="2:15" ht="16.8" thickBot="1">
      <c r="B24" s="31"/>
      <c r="C24" s="42"/>
      <c r="D24" s="43"/>
      <c r="E24" s="44"/>
      <c r="F24" s="44"/>
      <c r="G24" s="45"/>
      <c r="H24" s="46" t="s">
        <v>16</v>
      </c>
      <c r="I24" s="47">
        <f>SUM(I11:I23)</f>
        <v>18295000</v>
      </c>
      <c r="J24" s="26"/>
      <c r="K24" s="27"/>
      <c r="L24" s="48"/>
      <c r="M24" s="49"/>
      <c r="N24" s="30"/>
    </row>
    <row r="25" spans="2:15" ht="16.2">
      <c r="B25" s="50" t="s">
        <v>17</v>
      </c>
      <c r="C25" s="17" t="s">
        <v>18</v>
      </c>
      <c r="D25" s="51"/>
      <c r="E25" s="52"/>
      <c r="F25" s="52"/>
      <c r="G25" s="52"/>
      <c r="H25" s="53"/>
      <c r="I25" s="54"/>
      <c r="J25" s="26"/>
      <c r="K25" s="27"/>
      <c r="L25" s="48"/>
      <c r="M25" s="49"/>
      <c r="N25" s="30"/>
    </row>
    <row r="26" spans="2:15" ht="34.5" customHeight="1">
      <c r="B26" s="55">
        <v>1</v>
      </c>
      <c r="C26" s="36" t="s">
        <v>132</v>
      </c>
      <c r="D26" s="56">
        <v>1</v>
      </c>
      <c r="E26" s="19" t="s">
        <v>19</v>
      </c>
      <c r="F26" s="19"/>
      <c r="G26" s="19" t="s">
        <v>19</v>
      </c>
      <c r="H26" s="57">
        <v>1000000</v>
      </c>
      <c r="I26" s="58">
        <f>H26*D26</f>
        <v>1000000</v>
      </c>
      <c r="J26" s="26"/>
      <c r="K26" s="27"/>
      <c r="L26" s="48"/>
      <c r="M26" s="49"/>
      <c r="N26" s="30"/>
    </row>
    <row r="27" spans="2:15" ht="34.5" customHeight="1" thickBot="1">
      <c r="B27" s="55">
        <f>+B26+1</f>
        <v>2</v>
      </c>
      <c r="C27" s="36" t="s">
        <v>125</v>
      </c>
      <c r="D27" s="56">
        <f>+D14</f>
        <v>8</v>
      </c>
      <c r="E27" s="19" t="s">
        <v>19</v>
      </c>
      <c r="F27" s="19"/>
      <c r="G27" s="19" t="s">
        <v>19</v>
      </c>
      <c r="H27" s="57">
        <v>200000</v>
      </c>
      <c r="I27" s="58">
        <f>H27*D27</f>
        <v>1600000</v>
      </c>
      <c r="J27" s="26"/>
      <c r="K27" s="27"/>
      <c r="L27" s="48"/>
      <c r="M27" s="49"/>
      <c r="N27" s="30"/>
    </row>
    <row r="28" spans="2:15" ht="16.8" thickBot="1">
      <c r="B28" s="31"/>
      <c r="C28" s="42"/>
      <c r="D28" s="43"/>
      <c r="E28" s="44"/>
      <c r="F28" s="44"/>
      <c r="G28" s="45"/>
      <c r="H28" s="46" t="s">
        <v>20</v>
      </c>
      <c r="I28" s="47">
        <f>SUM(I26:I27)</f>
        <v>2600000</v>
      </c>
      <c r="J28" s="26"/>
      <c r="K28" s="27"/>
      <c r="L28" s="48"/>
      <c r="M28" s="49"/>
      <c r="N28" s="30"/>
    </row>
    <row r="29" spans="2:15" ht="16.8" thickBot="1">
      <c r="B29" s="63"/>
      <c r="C29" s="64"/>
      <c r="D29" s="65"/>
      <c r="E29" s="66"/>
      <c r="F29" s="66"/>
      <c r="G29" s="66"/>
      <c r="H29" s="67"/>
      <c r="I29" s="68"/>
      <c r="J29" s="26"/>
      <c r="K29" s="27"/>
      <c r="L29" s="48"/>
      <c r="M29" s="49"/>
      <c r="N29" s="30"/>
    </row>
    <row r="30" spans="2:15" ht="16.5" customHeight="1" thickTop="1">
      <c r="B30" s="224" t="s">
        <v>21</v>
      </c>
      <c r="C30" s="225"/>
      <c r="D30" s="225"/>
      <c r="E30" s="225"/>
      <c r="F30" s="69"/>
      <c r="G30" s="230" t="s">
        <v>22</v>
      </c>
      <c r="H30" s="231"/>
      <c r="I30" s="70">
        <f>I28+I24</f>
        <v>20895000</v>
      </c>
      <c r="J30" s="26"/>
      <c r="K30" s="71"/>
      <c r="L30" s="2"/>
      <c r="M30" s="2"/>
      <c r="N30" s="26"/>
      <c r="O30" s="26"/>
    </row>
    <row r="31" spans="2:15" ht="16.2">
      <c r="B31" s="226"/>
      <c r="C31" s="227"/>
      <c r="D31" s="227"/>
      <c r="E31" s="227"/>
      <c r="F31" s="72"/>
      <c r="G31" s="232" t="s">
        <v>23</v>
      </c>
      <c r="H31" s="233"/>
      <c r="I31" s="73">
        <f>+I30</f>
        <v>20895000</v>
      </c>
      <c r="J31" s="26"/>
      <c r="K31" s="2"/>
      <c r="L31" s="2"/>
      <c r="M31" s="2"/>
      <c r="N31" s="26"/>
      <c r="O31" s="26"/>
    </row>
    <row r="32" spans="2:15" ht="16.8" thickBot="1">
      <c r="B32" s="228"/>
      <c r="C32" s="229"/>
      <c r="D32" s="229"/>
      <c r="E32" s="229"/>
      <c r="F32" s="74"/>
      <c r="G32" s="234" t="s">
        <v>24</v>
      </c>
      <c r="H32" s="235"/>
      <c r="I32" s="75">
        <f>ROUND(I31,-2)</f>
        <v>20895000</v>
      </c>
      <c r="J32" s="76"/>
      <c r="K32" s="2"/>
      <c r="L32" s="2"/>
      <c r="M32" s="236"/>
      <c r="N32" s="236"/>
      <c r="O32" s="236"/>
    </row>
    <row r="33" spans="2:9" ht="15.6" thickTop="1">
      <c r="C33" s="77"/>
    </row>
    <row r="34" spans="2:9" ht="15.6">
      <c r="C34" s="78"/>
      <c r="I34" s="79"/>
    </row>
    <row r="35" spans="2:9" ht="15.6">
      <c r="C35" s="78"/>
    </row>
    <row r="36" spans="2:9">
      <c r="C36" s="2"/>
    </row>
    <row r="37" spans="2:9">
      <c r="C37" s="2"/>
    </row>
    <row r="38" spans="2:9" ht="15.6">
      <c r="C38" s="80"/>
    </row>
    <row r="39" spans="2:9">
      <c r="C39" s="2"/>
    </row>
    <row r="40" spans="2:9">
      <c r="C40" s="2"/>
    </row>
    <row r="41" spans="2:9">
      <c r="C41" s="2"/>
    </row>
    <row r="42" spans="2:9">
      <c r="C42" s="2"/>
    </row>
    <row r="43" spans="2:9" ht="16.2">
      <c r="B43" s="237" t="s">
        <v>25</v>
      </c>
      <c r="C43" s="237"/>
      <c r="D43" s="237"/>
      <c r="E43" s="237"/>
      <c r="F43" s="4"/>
      <c r="G43" s="4"/>
    </row>
    <row r="44" spans="2:9">
      <c r="B44" s="238" t="s">
        <v>26</v>
      </c>
      <c r="C44" s="238"/>
      <c r="D44" s="238"/>
      <c r="E44" s="238"/>
      <c r="F44" s="81"/>
      <c r="G44" s="81"/>
      <c r="H44" s="82"/>
      <c r="I44" s="82"/>
    </row>
    <row r="45" spans="2:9" ht="16.2">
      <c r="B45" s="237" t="s">
        <v>27</v>
      </c>
      <c r="C45" s="237"/>
      <c r="D45" s="237"/>
      <c r="E45" s="237"/>
      <c r="F45" s="4"/>
      <c r="G45" s="4"/>
    </row>
    <row r="46" spans="2:9" ht="16.8" thickBot="1">
      <c r="B46" s="81"/>
      <c r="C46" s="81"/>
      <c r="D46" s="81"/>
      <c r="E46" s="81"/>
      <c r="F46" s="4"/>
      <c r="G46" s="4"/>
    </row>
    <row r="47" spans="2:9" ht="15.75" customHeight="1" thickTop="1">
      <c r="B47" s="239" t="s">
        <v>28</v>
      </c>
      <c r="C47" s="241" t="s">
        <v>29</v>
      </c>
      <c r="D47" s="243" t="s">
        <v>30</v>
      </c>
      <c r="E47" s="245" t="s">
        <v>31</v>
      </c>
      <c r="F47" s="8"/>
      <c r="G47" s="8"/>
    </row>
    <row r="48" spans="2:9" ht="16.8" thickBot="1">
      <c r="B48" s="240"/>
      <c r="C48" s="242"/>
      <c r="D48" s="244"/>
      <c r="E48" s="246"/>
      <c r="F48" s="8"/>
      <c r="G48" s="8"/>
    </row>
    <row r="49" spans="2:7" ht="16.8" thickTop="1">
      <c r="B49" s="83" t="s">
        <v>10</v>
      </c>
      <c r="C49" s="84" t="s">
        <v>11</v>
      </c>
      <c r="D49" s="85"/>
      <c r="E49" s="86"/>
      <c r="F49" s="8"/>
      <c r="G49" s="8"/>
    </row>
    <row r="50" spans="2:7">
      <c r="B50" s="31">
        <v>1</v>
      </c>
      <c r="C50" s="42" t="s">
        <v>32</v>
      </c>
      <c r="D50" s="32">
        <v>1</v>
      </c>
      <c r="E50" s="87" t="s">
        <v>33</v>
      </c>
      <c r="F50" s="88"/>
      <c r="G50" s="88"/>
    </row>
    <row r="51" spans="2:7">
      <c r="B51" s="31">
        <v>2</v>
      </c>
      <c r="C51" s="42" t="s">
        <v>34</v>
      </c>
      <c r="D51" s="32">
        <v>15</v>
      </c>
      <c r="E51" s="87" t="s">
        <v>35</v>
      </c>
      <c r="F51" s="88"/>
      <c r="G51" s="88"/>
    </row>
    <row r="52" spans="2:7">
      <c r="B52" s="31">
        <v>3</v>
      </c>
      <c r="C52" s="42" t="s">
        <v>36</v>
      </c>
      <c r="D52" s="32">
        <v>1</v>
      </c>
      <c r="E52" s="87" t="s">
        <v>37</v>
      </c>
      <c r="F52" s="88"/>
      <c r="G52" s="88"/>
    </row>
    <row r="53" spans="2:7">
      <c r="B53" s="31">
        <v>4</v>
      </c>
      <c r="C53" s="42" t="s">
        <v>38</v>
      </c>
      <c r="D53" s="32">
        <v>1</v>
      </c>
      <c r="E53" s="87" t="s">
        <v>37</v>
      </c>
      <c r="F53" s="88"/>
      <c r="G53" s="88"/>
    </row>
    <row r="54" spans="2:7">
      <c r="B54" s="31">
        <v>5</v>
      </c>
      <c r="C54" s="42" t="s">
        <v>39</v>
      </c>
      <c r="D54" s="32">
        <v>324</v>
      </c>
      <c r="E54" s="87" t="s">
        <v>40</v>
      </c>
      <c r="F54" s="88"/>
      <c r="G54" s="88"/>
    </row>
    <row r="55" spans="2:7">
      <c r="B55" s="31">
        <v>6</v>
      </c>
      <c r="C55" s="89" t="s">
        <v>41</v>
      </c>
      <c r="D55" s="32">
        <v>95</v>
      </c>
      <c r="E55" s="87" t="s">
        <v>40</v>
      </c>
      <c r="F55" s="88"/>
      <c r="G55" s="88"/>
    </row>
    <row r="56" spans="2:7">
      <c r="B56" s="31"/>
      <c r="C56" s="42"/>
      <c r="D56" s="32"/>
      <c r="E56" s="87"/>
      <c r="F56" s="88"/>
      <c r="G56" s="88"/>
    </row>
    <row r="57" spans="2:7" ht="15.6">
      <c r="B57" s="50" t="s">
        <v>17</v>
      </c>
      <c r="C57" s="90" t="s">
        <v>42</v>
      </c>
      <c r="D57" s="32"/>
      <c r="E57" s="87"/>
      <c r="F57" s="88"/>
      <c r="G57" s="88"/>
    </row>
    <row r="58" spans="2:7" ht="30">
      <c r="B58" s="31">
        <v>1</v>
      </c>
      <c r="C58" s="42" t="s">
        <v>43</v>
      </c>
      <c r="D58" s="32">
        <v>1</v>
      </c>
      <c r="E58" s="87" t="s">
        <v>33</v>
      </c>
      <c r="F58" s="88"/>
      <c r="G58" s="88"/>
    </row>
    <row r="59" spans="2:7" ht="30">
      <c r="B59" s="31">
        <v>2</v>
      </c>
      <c r="C59" s="42" t="s">
        <v>44</v>
      </c>
      <c r="D59" s="32">
        <v>30</v>
      </c>
      <c r="E59" s="87" t="s">
        <v>45</v>
      </c>
      <c r="F59" s="88"/>
      <c r="G59" s="88"/>
    </row>
    <row r="60" spans="2:7" ht="30">
      <c r="B60" s="31">
        <v>3</v>
      </c>
      <c r="C60" s="42" t="s">
        <v>46</v>
      </c>
      <c r="D60" s="32">
        <v>1</v>
      </c>
      <c r="E60" s="87" t="s">
        <v>33</v>
      </c>
      <c r="F60" s="88"/>
      <c r="G60" s="88"/>
    </row>
    <row r="61" spans="2:7" ht="30">
      <c r="B61" s="31">
        <v>4</v>
      </c>
      <c r="C61" s="42" t="s">
        <v>47</v>
      </c>
      <c r="D61" s="32">
        <v>1</v>
      </c>
      <c r="E61" s="87" t="s">
        <v>33</v>
      </c>
      <c r="F61" s="88"/>
      <c r="G61" s="88"/>
    </row>
    <row r="62" spans="2:7" ht="30">
      <c r="B62" s="31">
        <v>5</v>
      </c>
      <c r="C62" s="42" t="s">
        <v>48</v>
      </c>
      <c r="D62" s="32">
        <v>1</v>
      </c>
      <c r="E62" s="87" t="s">
        <v>33</v>
      </c>
      <c r="F62" s="88"/>
      <c r="G62" s="88"/>
    </row>
    <row r="63" spans="2:7">
      <c r="B63" s="31">
        <v>6</v>
      </c>
      <c r="C63" s="42" t="s">
        <v>49</v>
      </c>
      <c r="D63" s="32">
        <v>1</v>
      </c>
      <c r="E63" s="87" t="s">
        <v>33</v>
      </c>
      <c r="F63" s="88"/>
      <c r="G63" s="88"/>
    </row>
    <row r="64" spans="2:7" ht="30">
      <c r="B64" s="31">
        <v>7</v>
      </c>
      <c r="C64" s="91" t="s">
        <v>50</v>
      </c>
      <c r="D64" s="32">
        <v>1</v>
      </c>
      <c r="E64" s="87" t="s">
        <v>33</v>
      </c>
      <c r="F64" s="88"/>
      <c r="G64" s="88"/>
    </row>
    <row r="65" spans="2:7">
      <c r="B65" s="31">
        <v>8</v>
      </c>
      <c r="C65" s="42" t="s">
        <v>51</v>
      </c>
      <c r="D65" s="32">
        <v>7</v>
      </c>
      <c r="E65" s="87" t="s">
        <v>52</v>
      </c>
      <c r="F65" s="88"/>
      <c r="G65" s="88"/>
    </row>
    <row r="66" spans="2:7">
      <c r="B66" s="31"/>
      <c r="C66" s="42"/>
      <c r="D66" s="32"/>
      <c r="E66" s="87"/>
      <c r="F66" s="88"/>
      <c r="G66" s="88"/>
    </row>
    <row r="67" spans="2:7" ht="15.6">
      <c r="B67" s="31" t="s">
        <v>53</v>
      </c>
      <c r="C67" s="90" t="s">
        <v>54</v>
      </c>
      <c r="D67" s="32"/>
      <c r="E67" s="87"/>
      <c r="F67" s="88"/>
      <c r="G67" s="88"/>
    </row>
    <row r="68" spans="2:7" ht="15.6">
      <c r="B68" s="31"/>
      <c r="C68" s="90" t="s">
        <v>55</v>
      </c>
      <c r="D68" s="32"/>
      <c r="E68" s="87"/>
      <c r="F68" s="88"/>
      <c r="G68" s="88"/>
    </row>
    <row r="69" spans="2:7" ht="30">
      <c r="B69" s="31">
        <v>1</v>
      </c>
      <c r="C69" s="42" t="s">
        <v>56</v>
      </c>
      <c r="D69" s="32">
        <v>2</v>
      </c>
      <c r="E69" s="87" t="s">
        <v>57</v>
      </c>
      <c r="F69" s="88"/>
      <c r="G69" s="88"/>
    </row>
    <row r="70" spans="2:7">
      <c r="B70" s="31">
        <v>2</v>
      </c>
      <c r="C70" s="42" t="s">
        <v>58</v>
      </c>
      <c r="D70" s="32">
        <v>55</v>
      </c>
      <c r="E70" s="87" t="s">
        <v>59</v>
      </c>
      <c r="F70" s="88"/>
      <c r="G70" s="88"/>
    </row>
    <row r="71" spans="2:7">
      <c r="B71" s="31">
        <v>3</v>
      </c>
      <c r="C71" s="42" t="s">
        <v>60</v>
      </c>
      <c r="D71" s="32">
        <v>2</v>
      </c>
      <c r="E71" s="87" t="s">
        <v>37</v>
      </c>
      <c r="F71" s="88"/>
      <c r="G71" s="88"/>
    </row>
    <row r="72" spans="2:7">
      <c r="B72" s="31">
        <v>4</v>
      </c>
      <c r="C72" s="42" t="s">
        <v>61</v>
      </c>
      <c r="D72" s="32">
        <v>2</v>
      </c>
      <c r="E72" s="87" t="s">
        <v>37</v>
      </c>
      <c r="F72" s="88"/>
      <c r="G72" s="88"/>
    </row>
    <row r="73" spans="2:7">
      <c r="B73" s="31">
        <v>5</v>
      </c>
      <c r="C73" s="42" t="s">
        <v>62</v>
      </c>
      <c r="D73" s="32">
        <v>2</v>
      </c>
      <c r="E73" s="87" t="s">
        <v>37</v>
      </c>
      <c r="F73" s="88"/>
      <c r="G73" s="88"/>
    </row>
    <row r="74" spans="2:7">
      <c r="B74" s="31">
        <v>6</v>
      </c>
      <c r="C74" s="42" t="s">
        <v>63</v>
      </c>
      <c r="D74" s="32">
        <v>2</v>
      </c>
      <c r="E74" s="87" t="s">
        <v>37</v>
      </c>
      <c r="F74" s="88"/>
      <c r="G74" s="88"/>
    </row>
    <row r="75" spans="2:7">
      <c r="B75" s="31">
        <v>7</v>
      </c>
      <c r="C75" s="42" t="s">
        <v>64</v>
      </c>
      <c r="D75" s="32">
        <v>2</v>
      </c>
      <c r="E75" s="87" t="s">
        <v>37</v>
      </c>
      <c r="F75" s="88"/>
      <c r="G75" s="88"/>
    </row>
    <row r="76" spans="2:7">
      <c r="B76" s="31">
        <v>8</v>
      </c>
      <c r="C76" s="42" t="s">
        <v>65</v>
      </c>
      <c r="D76" s="32">
        <v>2</v>
      </c>
      <c r="E76" s="87" t="s">
        <v>37</v>
      </c>
      <c r="F76" s="88"/>
      <c r="G76" s="88"/>
    </row>
    <row r="77" spans="2:7">
      <c r="B77" s="31">
        <v>9</v>
      </c>
      <c r="C77" s="42" t="s">
        <v>66</v>
      </c>
      <c r="D77" s="32">
        <v>2</v>
      </c>
      <c r="E77" s="87" t="s">
        <v>37</v>
      </c>
      <c r="F77" s="88"/>
      <c r="G77" s="88"/>
    </row>
    <row r="78" spans="2:7">
      <c r="B78" s="31"/>
      <c r="C78" s="42"/>
      <c r="D78" s="32"/>
      <c r="E78" s="87"/>
      <c r="F78" s="88"/>
      <c r="G78" s="88"/>
    </row>
    <row r="79" spans="2:7" ht="15.6">
      <c r="B79" s="31"/>
      <c r="C79" s="90" t="s">
        <v>67</v>
      </c>
      <c r="D79" s="32"/>
      <c r="E79" s="87"/>
      <c r="F79" s="88"/>
      <c r="G79" s="88"/>
    </row>
    <row r="80" spans="2:7" ht="30">
      <c r="B80" s="31">
        <v>1</v>
      </c>
      <c r="C80" s="42" t="s">
        <v>68</v>
      </c>
      <c r="D80" s="32">
        <v>2</v>
      </c>
      <c r="E80" s="87" t="s">
        <v>69</v>
      </c>
      <c r="F80" s="88"/>
      <c r="G80" s="88"/>
    </row>
    <row r="81" spans="2:7">
      <c r="B81" s="31">
        <v>2</v>
      </c>
      <c r="C81" s="42" t="s">
        <v>70</v>
      </c>
      <c r="D81" s="32">
        <v>18.5</v>
      </c>
      <c r="E81" s="87" t="s">
        <v>59</v>
      </c>
      <c r="F81" s="88"/>
      <c r="G81" s="88"/>
    </row>
    <row r="82" spans="2:7">
      <c r="B82" s="31">
        <v>3</v>
      </c>
      <c r="C82" s="42" t="s">
        <v>60</v>
      </c>
      <c r="D82" s="32">
        <v>2</v>
      </c>
      <c r="E82" s="87" t="s">
        <v>37</v>
      </c>
      <c r="F82" s="88"/>
      <c r="G82" s="88"/>
    </row>
    <row r="83" spans="2:7">
      <c r="B83" s="31">
        <v>4</v>
      </c>
      <c r="C83" s="42" t="s">
        <v>61</v>
      </c>
      <c r="D83" s="32">
        <v>2</v>
      </c>
      <c r="E83" s="87" t="s">
        <v>37</v>
      </c>
      <c r="F83" s="88"/>
      <c r="G83" s="88"/>
    </row>
    <row r="84" spans="2:7">
      <c r="B84" s="31">
        <v>5</v>
      </c>
      <c r="C84" s="42" t="s">
        <v>62</v>
      </c>
      <c r="D84" s="32">
        <v>2</v>
      </c>
      <c r="E84" s="87" t="s">
        <v>37</v>
      </c>
      <c r="F84" s="88"/>
      <c r="G84" s="88"/>
    </row>
    <row r="85" spans="2:7">
      <c r="B85" s="31">
        <v>6</v>
      </c>
      <c r="C85" s="42" t="s">
        <v>63</v>
      </c>
      <c r="D85" s="32">
        <v>2</v>
      </c>
      <c r="E85" s="87" t="s">
        <v>37</v>
      </c>
      <c r="F85" s="88"/>
      <c r="G85" s="88"/>
    </row>
    <row r="86" spans="2:7">
      <c r="B86" s="31">
        <v>7</v>
      </c>
      <c r="C86" s="42" t="s">
        <v>64</v>
      </c>
      <c r="D86" s="32">
        <v>2</v>
      </c>
      <c r="E86" s="87" t="s">
        <v>37</v>
      </c>
      <c r="F86" s="88"/>
      <c r="G86" s="88"/>
    </row>
    <row r="87" spans="2:7">
      <c r="B87" s="31">
        <v>8</v>
      </c>
      <c r="C87" s="42" t="s">
        <v>65</v>
      </c>
      <c r="D87" s="32">
        <v>2</v>
      </c>
      <c r="E87" s="87" t="s">
        <v>37</v>
      </c>
      <c r="F87" s="88"/>
      <c r="G87" s="88"/>
    </row>
    <row r="88" spans="2:7">
      <c r="B88" s="31">
        <v>9</v>
      </c>
      <c r="C88" s="42" t="s">
        <v>71</v>
      </c>
      <c r="D88" s="32">
        <v>2</v>
      </c>
      <c r="E88" s="87" t="s">
        <v>37</v>
      </c>
      <c r="F88" s="88"/>
      <c r="G88" s="88"/>
    </row>
    <row r="89" spans="2:7">
      <c r="B89" s="31"/>
      <c r="C89" s="42"/>
      <c r="D89" s="32"/>
      <c r="E89" s="87"/>
      <c r="F89" s="88"/>
      <c r="G89" s="88"/>
    </row>
    <row r="90" spans="2:7" ht="15.6">
      <c r="B90" s="31" t="s">
        <v>72</v>
      </c>
      <c r="C90" s="90" t="s">
        <v>73</v>
      </c>
      <c r="D90" s="32"/>
      <c r="E90" s="87"/>
      <c r="F90" s="88"/>
      <c r="G90" s="88"/>
    </row>
    <row r="91" spans="2:7">
      <c r="B91" s="31"/>
      <c r="C91" s="42" t="s">
        <v>74</v>
      </c>
      <c r="D91" s="32">
        <v>1</v>
      </c>
      <c r="E91" s="87" t="s">
        <v>57</v>
      </c>
      <c r="F91" s="88"/>
      <c r="G91" s="88"/>
    </row>
    <row r="92" spans="2:7">
      <c r="B92" s="31"/>
      <c r="C92" s="42" t="s">
        <v>75</v>
      </c>
      <c r="D92" s="32">
        <v>1</v>
      </c>
      <c r="E92" s="87" t="s">
        <v>57</v>
      </c>
      <c r="F92" s="88"/>
      <c r="G92" s="88"/>
    </row>
    <row r="93" spans="2:7" ht="15.6" thickBot="1">
      <c r="B93" s="92"/>
      <c r="C93" s="93" t="s">
        <v>76</v>
      </c>
      <c r="D93" s="94">
        <v>1</v>
      </c>
      <c r="E93" s="95" t="s">
        <v>77</v>
      </c>
      <c r="F93" s="88"/>
      <c r="G93" s="88"/>
    </row>
    <row r="94" spans="2:7" ht="15.6" thickTop="1">
      <c r="B94" s="96"/>
      <c r="C94" s="2"/>
      <c r="D94" s="97"/>
      <c r="E94" s="88"/>
      <c r="F94" s="88"/>
      <c r="G94" s="88"/>
    </row>
    <row r="95" spans="2:7">
      <c r="B95" s="96"/>
      <c r="C95" s="98"/>
      <c r="D95" s="97"/>
      <c r="E95" s="96"/>
      <c r="F95" s="96"/>
      <c r="G95" s="96"/>
    </row>
    <row r="96" spans="2:7" ht="16.5" customHeight="1"/>
    <row r="97" spans="2:9">
      <c r="B97" s="247" t="s">
        <v>78</v>
      </c>
      <c r="C97" s="247"/>
    </row>
    <row r="107" spans="2:9" ht="16.2">
      <c r="B107" s="210" t="s">
        <v>79</v>
      </c>
      <c r="C107" s="210"/>
      <c r="D107" s="210"/>
      <c r="E107" s="210"/>
      <c r="F107" s="210"/>
      <c r="G107" s="210"/>
      <c r="H107" s="210"/>
      <c r="I107" s="99"/>
    </row>
    <row r="108" spans="2:9" ht="16.2">
      <c r="B108" s="210" t="s">
        <v>80</v>
      </c>
      <c r="C108" s="210"/>
      <c r="D108" s="210"/>
      <c r="E108" s="210"/>
      <c r="F108" s="210"/>
      <c r="G108" s="210"/>
      <c r="H108" s="210"/>
      <c r="I108" s="5"/>
    </row>
    <row r="109" spans="2:9" ht="16.2">
      <c r="B109" s="210" t="s">
        <v>27</v>
      </c>
      <c r="C109" s="210"/>
      <c r="D109" s="210"/>
      <c r="E109" s="210"/>
      <c r="F109" s="210"/>
      <c r="G109" s="210"/>
      <c r="H109" s="210"/>
      <c r="I109" s="5"/>
    </row>
    <row r="110" spans="2:9" ht="16.2">
      <c r="B110" s="4"/>
      <c r="C110" s="4"/>
      <c r="D110" s="4"/>
      <c r="E110" s="4"/>
      <c r="F110" s="4"/>
      <c r="G110" s="4"/>
      <c r="H110" s="4"/>
      <c r="I110" s="4"/>
    </row>
    <row r="111" spans="2:9" ht="16.8" thickBot="1">
      <c r="B111" s="4"/>
      <c r="C111" s="4"/>
      <c r="D111" s="4"/>
      <c r="E111" s="4"/>
      <c r="F111" s="4"/>
      <c r="G111" s="4"/>
      <c r="H111" s="4"/>
      <c r="I111" s="4"/>
    </row>
    <row r="112" spans="2:9" ht="15.6" thickTop="1">
      <c r="B112" s="212" t="s">
        <v>3</v>
      </c>
      <c r="C112" s="214" t="s">
        <v>4</v>
      </c>
      <c r="D112" s="216" t="s">
        <v>5</v>
      </c>
      <c r="E112" s="214" t="s">
        <v>6</v>
      </c>
      <c r="F112" s="214" t="s">
        <v>7</v>
      </c>
      <c r="G112" s="214" t="s">
        <v>8</v>
      </c>
      <c r="H112" s="219" t="s">
        <v>9</v>
      </c>
    </row>
    <row r="113" spans="2:11" ht="15.6" thickBot="1">
      <c r="B113" s="213"/>
      <c r="C113" s="215"/>
      <c r="D113" s="217"/>
      <c r="E113" s="218"/>
      <c r="F113" s="218"/>
      <c r="G113" s="218"/>
      <c r="H113" s="220"/>
    </row>
    <row r="114" spans="2:11" ht="16.8" thickTop="1">
      <c r="B114" s="100"/>
      <c r="C114" s="101"/>
      <c r="D114" s="102"/>
      <c r="E114" s="103"/>
      <c r="F114" s="103"/>
      <c r="G114" s="103"/>
      <c r="H114" s="104"/>
    </row>
    <row r="115" spans="2:11" ht="15.6">
      <c r="B115" s="105" t="s">
        <v>10</v>
      </c>
      <c r="C115" s="106" t="s">
        <v>11</v>
      </c>
      <c r="D115" s="107"/>
      <c r="E115" s="108"/>
      <c r="F115" s="108"/>
      <c r="G115" s="109"/>
      <c r="H115" s="110"/>
    </row>
    <row r="116" spans="2:11">
      <c r="B116" s="63">
        <v>1</v>
      </c>
      <c r="C116" s="111" t="s">
        <v>32</v>
      </c>
      <c r="D116" s="65">
        <v>1</v>
      </c>
      <c r="E116" s="66" t="s">
        <v>33</v>
      </c>
      <c r="F116" s="66"/>
      <c r="G116" s="67">
        <v>6500000</v>
      </c>
      <c r="H116" s="68">
        <f t="shared" ref="H116:H121" si="3">G116*D116</f>
        <v>6500000</v>
      </c>
      <c r="K116" s="67">
        <f>6500000*0.2%</f>
        <v>13000</v>
      </c>
    </row>
    <row r="117" spans="2:11">
      <c r="B117" s="63">
        <v>2</v>
      </c>
      <c r="C117" s="111" t="s">
        <v>34</v>
      </c>
      <c r="D117" s="65">
        <v>15</v>
      </c>
      <c r="E117" s="66" t="s">
        <v>35</v>
      </c>
      <c r="F117" s="66"/>
      <c r="G117" s="67">
        <f>30000-K117</f>
        <v>29940</v>
      </c>
      <c r="H117" s="68">
        <f t="shared" si="3"/>
        <v>449100</v>
      </c>
      <c r="K117" s="67">
        <f>30000*0.2%</f>
        <v>60</v>
      </c>
    </row>
    <row r="118" spans="2:11">
      <c r="B118" s="63">
        <v>3</v>
      </c>
      <c r="C118" s="111" t="s">
        <v>36</v>
      </c>
      <c r="D118" s="65">
        <v>1</v>
      </c>
      <c r="E118" s="66" t="s">
        <v>37</v>
      </c>
      <c r="F118" s="66"/>
      <c r="G118" s="67">
        <v>706250</v>
      </c>
      <c r="H118" s="68">
        <f t="shared" si="3"/>
        <v>706250</v>
      </c>
      <c r="K118" s="67">
        <f>706250*0.2%</f>
        <v>1412.5</v>
      </c>
    </row>
    <row r="119" spans="2:11">
      <c r="B119" s="63">
        <v>4</v>
      </c>
      <c r="C119" s="64" t="s">
        <v>38</v>
      </c>
      <c r="D119" s="65">
        <v>1</v>
      </c>
      <c r="E119" s="66" t="s">
        <v>37</v>
      </c>
      <c r="F119" s="66"/>
      <c r="G119" s="67">
        <v>1525500</v>
      </c>
      <c r="H119" s="68">
        <f t="shared" si="3"/>
        <v>1525500</v>
      </c>
      <c r="K119" s="67">
        <f>1525500*0.2%</f>
        <v>3051</v>
      </c>
    </row>
    <row r="120" spans="2:11">
      <c r="B120" s="63">
        <v>5</v>
      </c>
      <c r="C120" s="64" t="s">
        <v>39</v>
      </c>
      <c r="D120" s="65">
        <v>324</v>
      </c>
      <c r="E120" s="66" t="s">
        <v>40</v>
      </c>
      <c r="F120" s="66"/>
      <c r="G120" s="67">
        <f>13000-K120</f>
        <v>12972.7</v>
      </c>
      <c r="H120" s="68">
        <f t="shared" si="3"/>
        <v>4203154.8</v>
      </c>
      <c r="K120" s="67">
        <f>13650*0.2%</f>
        <v>27.3</v>
      </c>
    </row>
    <row r="121" spans="2:11">
      <c r="B121" s="63">
        <v>6</v>
      </c>
      <c r="C121" s="2" t="s">
        <v>41</v>
      </c>
      <c r="D121" s="65">
        <v>95</v>
      </c>
      <c r="E121" s="66" t="s">
        <v>40</v>
      </c>
      <c r="F121" s="66"/>
      <c r="G121" s="67">
        <f>13000-K121</f>
        <v>12972.7</v>
      </c>
      <c r="H121" s="68">
        <f t="shared" si="3"/>
        <v>1232406.5</v>
      </c>
      <c r="K121" s="67">
        <f>13650*0.2%</f>
        <v>27.3</v>
      </c>
    </row>
    <row r="122" spans="2:11" ht="15.6">
      <c r="B122" s="63"/>
      <c r="C122" s="64"/>
      <c r="D122" s="65"/>
      <c r="E122" s="66"/>
      <c r="F122" s="66"/>
      <c r="G122" s="112" t="s">
        <v>16</v>
      </c>
      <c r="H122" s="113">
        <f>SUM(H116:H121)</f>
        <v>14616411.300000001</v>
      </c>
    </row>
    <row r="123" spans="2:11" ht="15.6">
      <c r="B123" s="114" t="s">
        <v>17</v>
      </c>
      <c r="C123" s="106" t="s">
        <v>42</v>
      </c>
      <c r="D123" s="65"/>
      <c r="E123" s="66"/>
      <c r="F123" s="66"/>
      <c r="G123" s="67"/>
      <c r="H123" s="68"/>
    </row>
    <row r="124" spans="2:11" ht="30">
      <c r="B124" s="63">
        <v>1</v>
      </c>
      <c r="C124" s="64" t="s">
        <v>43</v>
      </c>
      <c r="D124" s="65">
        <v>1</v>
      </c>
      <c r="E124" s="66" t="s">
        <v>33</v>
      </c>
      <c r="F124" s="66"/>
      <c r="G124" s="67">
        <f>2000000-K124</f>
        <v>1996000</v>
      </c>
      <c r="H124" s="68">
        <f t="shared" ref="H124:H131" si="4">G124*D124</f>
        <v>1996000</v>
      </c>
      <c r="K124" s="67">
        <f>2000000*0.2%</f>
        <v>4000</v>
      </c>
    </row>
    <row r="125" spans="2:11" ht="30">
      <c r="B125" s="63">
        <v>2</v>
      </c>
      <c r="C125" s="64" t="s">
        <v>44</v>
      </c>
      <c r="D125" s="65">
        <v>30</v>
      </c>
      <c r="E125" s="66" t="s">
        <v>45</v>
      </c>
      <c r="F125" s="66"/>
      <c r="G125" s="67">
        <f>226000-K125</f>
        <v>225548</v>
      </c>
      <c r="H125" s="68">
        <f t="shared" si="4"/>
        <v>6766440</v>
      </c>
      <c r="K125" s="67">
        <f>226000*0.2%</f>
        <v>452</v>
      </c>
    </row>
    <row r="126" spans="2:11" ht="30">
      <c r="B126" s="63">
        <v>3</v>
      </c>
      <c r="C126" s="64" t="s">
        <v>46</v>
      </c>
      <c r="D126" s="65">
        <v>1</v>
      </c>
      <c r="E126" s="66" t="s">
        <v>33</v>
      </c>
      <c r="F126" s="66"/>
      <c r="G126" s="67">
        <f>3250000-K126</f>
        <v>3243500</v>
      </c>
      <c r="H126" s="68">
        <f t="shared" si="4"/>
        <v>3243500</v>
      </c>
      <c r="K126" s="67">
        <f>3250000*0.2%</f>
        <v>6500</v>
      </c>
    </row>
    <row r="127" spans="2:11" ht="30">
      <c r="B127" s="63">
        <v>4</v>
      </c>
      <c r="C127" s="64" t="s">
        <v>47</v>
      </c>
      <c r="D127" s="65">
        <v>1</v>
      </c>
      <c r="E127" s="66" t="s">
        <v>33</v>
      </c>
      <c r="F127" s="66"/>
      <c r="G127" s="67">
        <f>1000000-K127</f>
        <v>998000</v>
      </c>
      <c r="H127" s="68">
        <f t="shared" si="4"/>
        <v>998000</v>
      </c>
      <c r="K127" s="67">
        <f>1000000*0.2%</f>
        <v>2000</v>
      </c>
    </row>
    <row r="128" spans="2:11" ht="30">
      <c r="B128" s="63">
        <v>5</v>
      </c>
      <c r="C128" s="64" t="s">
        <v>48</v>
      </c>
      <c r="D128" s="65">
        <v>1</v>
      </c>
      <c r="E128" s="66" t="s">
        <v>33</v>
      </c>
      <c r="F128" s="66"/>
      <c r="G128" s="67">
        <f>1000000-K128</f>
        <v>998000</v>
      </c>
      <c r="H128" s="68">
        <f t="shared" si="4"/>
        <v>998000</v>
      </c>
      <c r="K128" s="67">
        <f>1000000*0.2%</f>
        <v>2000</v>
      </c>
    </row>
    <row r="129" spans="2:8">
      <c r="B129" s="63">
        <v>6</v>
      </c>
      <c r="C129" s="64" t="s">
        <v>49</v>
      </c>
      <c r="D129" s="65">
        <v>1</v>
      </c>
      <c r="E129" s="66" t="s">
        <v>33</v>
      </c>
      <c r="F129" s="66"/>
      <c r="G129" s="67">
        <v>750000</v>
      </c>
      <c r="H129" s="68">
        <f t="shared" si="4"/>
        <v>750000</v>
      </c>
    </row>
    <row r="130" spans="2:8" ht="30">
      <c r="B130" s="63">
        <v>7</v>
      </c>
      <c r="C130" s="115" t="s">
        <v>50</v>
      </c>
      <c r="D130" s="65">
        <v>1</v>
      </c>
      <c r="E130" s="66" t="s">
        <v>33</v>
      </c>
      <c r="F130" s="66"/>
      <c r="G130" s="67">
        <v>3243000</v>
      </c>
      <c r="H130" s="68">
        <f t="shared" si="4"/>
        <v>3243000</v>
      </c>
    </row>
    <row r="131" spans="2:8">
      <c r="B131" s="63">
        <v>8</v>
      </c>
      <c r="C131" s="64" t="s">
        <v>51</v>
      </c>
      <c r="D131" s="65">
        <v>7</v>
      </c>
      <c r="E131" s="66" t="s">
        <v>52</v>
      </c>
      <c r="F131" s="66"/>
      <c r="G131" s="67">
        <v>150000</v>
      </c>
      <c r="H131" s="68">
        <f t="shared" si="4"/>
        <v>1050000</v>
      </c>
    </row>
    <row r="132" spans="2:8" ht="15.6">
      <c r="B132" s="63"/>
      <c r="C132" s="64"/>
      <c r="D132" s="65"/>
      <c r="E132" s="66"/>
      <c r="F132" s="66"/>
      <c r="G132" s="112" t="s">
        <v>20</v>
      </c>
      <c r="H132" s="113">
        <f>SUM(H124:H131)</f>
        <v>19044940</v>
      </c>
    </row>
    <row r="133" spans="2:8">
      <c r="B133" s="63"/>
      <c r="C133" s="64"/>
      <c r="D133" s="65"/>
      <c r="E133" s="66"/>
      <c r="F133" s="66"/>
      <c r="G133" s="67"/>
      <c r="H133" s="68"/>
    </row>
    <row r="134" spans="2:8" ht="15.6">
      <c r="B134" s="114" t="s">
        <v>53</v>
      </c>
      <c r="C134" s="106" t="s">
        <v>54</v>
      </c>
      <c r="D134" s="65"/>
      <c r="E134" s="66"/>
      <c r="F134" s="66"/>
      <c r="G134" s="67"/>
      <c r="H134" s="68"/>
    </row>
    <row r="135" spans="2:8" ht="15.6">
      <c r="B135" s="114"/>
      <c r="C135" s="106" t="s">
        <v>55</v>
      </c>
      <c r="D135" s="65"/>
      <c r="E135" s="66"/>
      <c r="F135" s="66"/>
      <c r="G135" s="67"/>
      <c r="H135" s="68"/>
    </row>
    <row r="136" spans="2:8" ht="30">
      <c r="B136" s="63">
        <v>1</v>
      </c>
      <c r="C136" s="64" t="s">
        <v>56</v>
      </c>
      <c r="D136" s="65">
        <v>2</v>
      </c>
      <c r="E136" s="66" t="s">
        <v>57</v>
      </c>
      <c r="F136" s="66"/>
      <c r="G136" s="67">
        <v>223000</v>
      </c>
      <c r="H136" s="68">
        <f t="shared" ref="H136:H144" si="5">G136*D136</f>
        <v>446000</v>
      </c>
    </row>
    <row r="137" spans="2:8">
      <c r="B137" s="63">
        <v>2</v>
      </c>
      <c r="C137" s="64" t="s">
        <v>58</v>
      </c>
      <c r="D137" s="65">
        <v>55</v>
      </c>
      <c r="E137" s="66" t="s">
        <v>59</v>
      </c>
      <c r="F137" s="66"/>
      <c r="G137" s="67">
        <v>22000</v>
      </c>
      <c r="H137" s="68">
        <f t="shared" si="5"/>
        <v>1210000</v>
      </c>
    </row>
    <row r="138" spans="2:8">
      <c r="B138" s="63">
        <v>3</v>
      </c>
      <c r="C138" s="64" t="s">
        <v>60</v>
      </c>
      <c r="D138" s="65">
        <v>2</v>
      </c>
      <c r="E138" s="66" t="s">
        <v>37</v>
      </c>
      <c r="F138" s="66"/>
      <c r="G138" s="67">
        <v>148000</v>
      </c>
      <c r="H138" s="68">
        <f t="shared" si="5"/>
        <v>296000</v>
      </c>
    </row>
    <row r="139" spans="2:8">
      <c r="B139" s="63">
        <v>4</v>
      </c>
      <c r="C139" s="64" t="s">
        <v>61</v>
      </c>
      <c r="D139" s="65">
        <v>2</v>
      </c>
      <c r="E139" s="66" t="s">
        <v>37</v>
      </c>
      <c r="F139" s="66"/>
      <c r="G139" s="67">
        <v>500000</v>
      </c>
      <c r="H139" s="68">
        <f t="shared" si="5"/>
        <v>1000000</v>
      </c>
    </row>
    <row r="140" spans="2:8">
      <c r="B140" s="63">
        <v>5</v>
      </c>
      <c r="C140" s="64" t="s">
        <v>62</v>
      </c>
      <c r="D140" s="65">
        <v>2</v>
      </c>
      <c r="E140" s="66" t="s">
        <v>37</v>
      </c>
      <c r="F140" s="66"/>
      <c r="G140" s="67">
        <v>500000</v>
      </c>
      <c r="H140" s="68">
        <f t="shared" si="5"/>
        <v>1000000</v>
      </c>
    </row>
    <row r="141" spans="2:8">
      <c r="B141" s="63">
        <v>6</v>
      </c>
      <c r="C141" s="64" t="s">
        <v>63</v>
      </c>
      <c r="D141" s="65">
        <v>2</v>
      </c>
      <c r="E141" s="66" t="s">
        <v>37</v>
      </c>
      <c r="F141" s="66"/>
      <c r="G141" s="67">
        <v>250000</v>
      </c>
      <c r="H141" s="68">
        <f t="shared" si="5"/>
        <v>500000</v>
      </c>
    </row>
    <row r="142" spans="2:8">
      <c r="B142" s="63">
        <v>7</v>
      </c>
      <c r="C142" s="64" t="s">
        <v>64</v>
      </c>
      <c r="D142" s="65">
        <v>2</v>
      </c>
      <c r="E142" s="66" t="s">
        <v>37</v>
      </c>
      <c r="F142" s="66"/>
      <c r="G142" s="67">
        <v>500000</v>
      </c>
      <c r="H142" s="68">
        <f t="shared" si="5"/>
        <v>1000000</v>
      </c>
    </row>
    <row r="143" spans="2:8">
      <c r="B143" s="63">
        <v>8</v>
      </c>
      <c r="C143" s="64" t="s">
        <v>65</v>
      </c>
      <c r="D143" s="65">
        <v>2</v>
      </c>
      <c r="E143" s="66" t="s">
        <v>37</v>
      </c>
      <c r="F143" s="66"/>
      <c r="G143" s="67">
        <v>500000</v>
      </c>
      <c r="H143" s="68">
        <f t="shared" si="5"/>
        <v>1000000</v>
      </c>
    </row>
    <row r="144" spans="2:8">
      <c r="B144" s="63">
        <v>9</v>
      </c>
      <c r="C144" s="64" t="s">
        <v>66</v>
      </c>
      <c r="D144" s="65">
        <v>2</v>
      </c>
      <c r="E144" s="66" t="s">
        <v>37</v>
      </c>
      <c r="F144" s="66"/>
      <c r="G144" s="67">
        <v>200000</v>
      </c>
      <c r="H144" s="68">
        <f t="shared" si="5"/>
        <v>400000</v>
      </c>
    </row>
    <row r="145" spans="2:8" ht="15.6">
      <c r="B145" s="63"/>
      <c r="C145" s="64"/>
      <c r="D145" s="65"/>
      <c r="E145" s="66"/>
      <c r="F145" s="66"/>
      <c r="G145" s="112" t="s">
        <v>81</v>
      </c>
      <c r="H145" s="113">
        <f>SUM(H136:H144)</f>
        <v>6852000</v>
      </c>
    </row>
    <row r="146" spans="2:8" ht="15.6">
      <c r="B146" s="63"/>
      <c r="C146" s="64"/>
      <c r="D146" s="65"/>
      <c r="E146" s="66"/>
      <c r="F146" s="66"/>
      <c r="G146" s="112"/>
      <c r="H146" s="113"/>
    </row>
    <row r="147" spans="2:8" ht="15.6">
      <c r="B147" s="63"/>
      <c r="C147" s="106" t="s">
        <v>67</v>
      </c>
      <c r="D147" s="65"/>
      <c r="E147" s="66"/>
      <c r="F147" s="66"/>
      <c r="G147" s="112"/>
      <c r="H147" s="113"/>
    </row>
    <row r="148" spans="2:8" ht="30">
      <c r="B148" s="63">
        <v>1</v>
      </c>
      <c r="C148" s="64" t="s">
        <v>68</v>
      </c>
      <c r="D148" s="65">
        <v>2</v>
      </c>
      <c r="E148" s="66" t="s">
        <v>69</v>
      </c>
      <c r="F148" s="66"/>
      <c r="G148" s="67">
        <v>152000</v>
      </c>
      <c r="H148" s="68">
        <f t="shared" ref="H148:H156" si="6">G148*D148</f>
        <v>304000</v>
      </c>
    </row>
    <row r="149" spans="2:8">
      <c r="B149" s="63">
        <v>2</v>
      </c>
      <c r="C149" s="64" t="s">
        <v>70</v>
      </c>
      <c r="D149" s="65">
        <v>18.5</v>
      </c>
      <c r="E149" s="66" t="s">
        <v>59</v>
      </c>
      <c r="F149" s="66"/>
      <c r="G149" s="67">
        <v>22000</v>
      </c>
      <c r="H149" s="68">
        <f t="shared" si="6"/>
        <v>407000</v>
      </c>
    </row>
    <row r="150" spans="2:8">
      <c r="B150" s="63">
        <v>3</v>
      </c>
      <c r="C150" s="64" t="s">
        <v>60</v>
      </c>
      <c r="D150" s="65">
        <v>2</v>
      </c>
      <c r="E150" s="66" t="s">
        <v>37</v>
      </c>
      <c r="F150" s="66"/>
      <c r="G150" s="67">
        <v>109000</v>
      </c>
      <c r="H150" s="68">
        <f t="shared" si="6"/>
        <v>218000</v>
      </c>
    </row>
    <row r="151" spans="2:8">
      <c r="B151" s="63">
        <v>4</v>
      </c>
      <c r="C151" s="64" t="s">
        <v>61</v>
      </c>
      <c r="D151" s="65">
        <v>2</v>
      </c>
      <c r="E151" s="66" t="s">
        <v>37</v>
      </c>
      <c r="F151" s="66"/>
      <c r="G151" s="67">
        <v>364000</v>
      </c>
      <c r="H151" s="68">
        <f t="shared" si="6"/>
        <v>728000</v>
      </c>
    </row>
    <row r="152" spans="2:8">
      <c r="B152" s="63">
        <v>5</v>
      </c>
      <c r="C152" s="64" t="s">
        <v>62</v>
      </c>
      <c r="D152" s="65">
        <v>2</v>
      </c>
      <c r="E152" s="66" t="s">
        <v>37</v>
      </c>
      <c r="F152" s="66"/>
      <c r="G152" s="67">
        <v>364000</v>
      </c>
      <c r="H152" s="68">
        <f t="shared" si="6"/>
        <v>728000</v>
      </c>
    </row>
    <row r="153" spans="2:8">
      <c r="B153" s="63">
        <v>6</v>
      </c>
      <c r="C153" s="64" t="s">
        <v>63</v>
      </c>
      <c r="D153" s="65">
        <v>2</v>
      </c>
      <c r="E153" s="66" t="s">
        <v>37</v>
      </c>
      <c r="F153" s="66"/>
      <c r="G153" s="67">
        <v>250000</v>
      </c>
      <c r="H153" s="68">
        <f t="shared" si="6"/>
        <v>500000</v>
      </c>
    </row>
    <row r="154" spans="2:8">
      <c r="B154" s="63">
        <v>7</v>
      </c>
      <c r="C154" s="64" t="s">
        <v>64</v>
      </c>
      <c r="D154" s="65">
        <v>2</v>
      </c>
      <c r="E154" s="66" t="s">
        <v>37</v>
      </c>
      <c r="F154" s="66"/>
      <c r="G154" s="67">
        <v>360000</v>
      </c>
      <c r="H154" s="68">
        <f t="shared" si="6"/>
        <v>720000</v>
      </c>
    </row>
    <row r="155" spans="2:8">
      <c r="B155" s="63">
        <v>8</v>
      </c>
      <c r="C155" s="64" t="s">
        <v>65</v>
      </c>
      <c r="D155" s="65">
        <v>2</v>
      </c>
      <c r="E155" s="66" t="s">
        <v>37</v>
      </c>
      <c r="F155" s="66"/>
      <c r="G155" s="67">
        <v>360000</v>
      </c>
      <c r="H155" s="68">
        <f t="shared" si="6"/>
        <v>720000</v>
      </c>
    </row>
    <row r="156" spans="2:8">
      <c r="B156" s="63">
        <v>9</v>
      </c>
      <c r="C156" s="64" t="s">
        <v>71</v>
      </c>
      <c r="D156" s="65">
        <v>2</v>
      </c>
      <c r="E156" s="66" t="s">
        <v>37</v>
      </c>
      <c r="F156" s="66"/>
      <c r="G156" s="67">
        <v>150000</v>
      </c>
      <c r="H156" s="68">
        <f t="shared" si="6"/>
        <v>300000</v>
      </c>
    </row>
    <row r="157" spans="2:8" ht="15.6">
      <c r="B157" s="63"/>
      <c r="C157" s="64"/>
      <c r="D157" s="65"/>
      <c r="E157" s="66"/>
      <c r="F157" s="66"/>
      <c r="G157" s="112" t="s">
        <v>82</v>
      </c>
      <c r="H157" s="113">
        <f>SUM(H148:H156)</f>
        <v>4625000</v>
      </c>
    </row>
    <row r="158" spans="2:8" ht="15.6">
      <c r="B158" s="63"/>
      <c r="C158" s="64"/>
      <c r="D158" s="65"/>
      <c r="E158" s="66"/>
      <c r="F158" s="66"/>
      <c r="G158" s="112"/>
      <c r="H158" s="113"/>
    </row>
    <row r="159" spans="2:8" ht="15.6">
      <c r="B159" s="114" t="s">
        <v>72</v>
      </c>
      <c r="C159" s="106" t="s">
        <v>73</v>
      </c>
      <c r="D159" s="65"/>
      <c r="E159" s="66"/>
      <c r="F159" s="66"/>
      <c r="G159" s="67"/>
      <c r="H159" s="68"/>
    </row>
    <row r="160" spans="2:8">
      <c r="B160" s="63">
        <v>1</v>
      </c>
      <c r="C160" s="64" t="s">
        <v>74</v>
      </c>
      <c r="D160" s="65">
        <v>1</v>
      </c>
      <c r="E160" s="66" t="s">
        <v>57</v>
      </c>
      <c r="F160" s="66"/>
      <c r="G160" s="67">
        <v>3500000</v>
      </c>
      <c r="H160" s="68">
        <f>G160*D160</f>
        <v>3500000</v>
      </c>
    </row>
    <row r="161" spans="2:9">
      <c r="B161" s="63">
        <v>2</v>
      </c>
      <c r="C161" s="64" t="s">
        <v>75</v>
      </c>
      <c r="D161" s="65">
        <v>1</v>
      </c>
      <c r="E161" s="66" t="s">
        <v>57</v>
      </c>
      <c r="F161" s="66"/>
      <c r="G161" s="67">
        <v>3500000</v>
      </c>
      <c r="H161" s="68">
        <f>G161*D161</f>
        <v>3500000</v>
      </c>
    </row>
    <row r="162" spans="2:9">
      <c r="B162" s="63">
        <v>3</v>
      </c>
      <c r="C162" s="2" t="s">
        <v>76</v>
      </c>
      <c r="D162" s="65">
        <v>1</v>
      </c>
      <c r="E162" s="66" t="s">
        <v>77</v>
      </c>
      <c r="F162" s="66"/>
      <c r="G162" s="67">
        <v>2000000</v>
      </c>
      <c r="H162" s="68">
        <f>G162*D162</f>
        <v>2000000</v>
      </c>
    </row>
    <row r="163" spans="2:9" ht="16.2" thickBot="1">
      <c r="B163" s="63"/>
      <c r="C163" s="116"/>
      <c r="D163" s="65"/>
      <c r="E163" s="66"/>
      <c r="F163" s="117"/>
      <c r="G163" s="118" t="s">
        <v>83</v>
      </c>
      <c r="H163" s="119">
        <f>SUM(H160:H162)</f>
        <v>9000000</v>
      </c>
    </row>
    <row r="164" spans="2:9" ht="16.5" customHeight="1" thickTop="1" thickBot="1">
      <c r="B164" s="248" t="s">
        <v>84</v>
      </c>
      <c r="C164" s="249"/>
      <c r="D164" s="249"/>
      <c r="E164" s="254" t="s">
        <v>85</v>
      </c>
      <c r="F164" s="254"/>
      <c r="G164" s="254"/>
      <c r="H164" s="120">
        <f>SUM(H132+H145+H157+H163)</f>
        <v>39521940</v>
      </c>
      <c r="I164" s="121"/>
    </row>
    <row r="165" spans="2:9" ht="16.2" thickBot="1">
      <c r="B165" s="250"/>
      <c r="C165" s="251"/>
      <c r="D165" s="251"/>
      <c r="E165" s="255" t="s">
        <v>86</v>
      </c>
      <c r="F165" s="255"/>
      <c r="G165" s="255"/>
      <c r="H165" s="122">
        <f>10%*H164</f>
        <v>3952194</v>
      </c>
      <c r="I165" s="123"/>
    </row>
    <row r="166" spans="2:9" ht="16.2" thickBot="1">
      <c r="B166" s="250"/>
      <c r="C166" s="251"/>
      <c r="D166" s="251"/>
      <c r="E166" s="255" t="s">
        <v>87</v>
      </c>
      <c r="F166" s="255"/>
      <c r="G166" s="255"/>
      <c r="H166" s="122">
        <f>SUM(H164:H165)</f>
        <v>43474134</v>
      </c>
      <c r="I166" s="124"/>
    </row>
    <row r="167" spans="2:9" ht="16.2" thickBot="1">
      <c r="B167" s="250"/>
      <c r="C167" s="251"/>
      <c r="D167" s="251"/>
      <c r="E167" s="255" t="s">
        <v>88</v>
      </c>
      <c r="F167" s="255"/>
      <c r="G167" s="255"/>
      <c r="H167" s="122">
        <f>SUM(H166+H122)</f>
        <v>58090545.299999997</v>
      </c>
      <c r="I167" s="124"/>
    </row>
    <row r="168" spans="2:9" ht="16.2" thickBot="1">
      <c r="B168" s="252"/>
      <c r="C168" s="253"/>
      <c r="D168" s="253"/>
      <c r="E168" s="256" t="s">
        <v>24</v>
      </c>
      <c r="F168" s="256"/>
      <c r="G168" s="256"/>
      <c r="H168" s="125">
        <v>58090000</v>
      </c>
      <c r="I168" s="124"/>
    </row>
    <row r="169" spans="2:9" ht="16.8" thickTop="1">
      <c r="B169" s="4"/>
      <c r="C169" s="4"/>
      <c r="D169" s="4"/>
      <c r="E169" s="4"/>
      <c r="F169" s="4"/>
      <c r="G169" s="4"/>
      <c r="H169" s="4"/>
      <c r="I169" s="4"/>
    </row>
    <row r="170" spans="2:9" ht="15.75" customHeight="1">
      <c r="C170" s="77"/>
    </row>
    <row r="171" spans="2:9" ht="15.6">
      <c r="C171" s="78"/>
      <c r="I171" s="79"/>
    </row>
    <row r="172" spans="2:9" ht="15.6">
      <c r="C172" s="78"/>
    </row>
    <row r="173" spans="2:9">
      <c r="C173" s="2"/>
    </row>
    <row r="174" spans="2:9">
      <c r="C174" s="2"/>
    </row>
    <row r="175" spans="2:9" ht="15.6">
      <c r="C175" s="80"/>
    </row>
    <row r="176" spans="2:9">
      <c r="C176" s="2"/>
    </row>
    <row r="177" spans="2:8">
      <c r="C177" s="2"/>
    </row>
    <row r="182" spans="2:8" ht="15.6" thickBot="1"/>
    <row r="183" spans="2:8" ht="15.6" thickTop="1">
      <c r="B183" s="212" t="s">
        <v>3</v>
      </c>
      <c r="C183" s="214" t="s">
        <v>4</v>
      </c>
      <c r="D183" s="216" t="s">
        <v>5</v>
      </c>
      <c r="E183" s="214" t="s">
        <v>6</v>
      </c>
      <c r="F183" s="214" t="s">
        <v>7</v>
      </c>
      <c r="G183" s="214" t="s">
        <v>8</v>
      </c>
      <c r="H183" s="219" t="s">
        <v>9</v>
      </c>
    </row>
    <row r="184" spans="2:8" ht="15.6" thickBot="1">
      <c r="B184" s="213"/>
      <c r="C184" s="218"/>
      <c r="D184" s="217"/>
      <c r="E184" s="218"/>
      <c r="F184" s="218"/>
      <c r="G184" s="218"/>
      <c r="H184" s="220"/>
    </row>
    <row r="185" spans="2:8" ht="16.8" thickTop="1">
      <c r="B185" s="100"/>
      <c r="C185" s="101"/>
      <c r="D185" s="102"/>
      <c r="E185" s="103"/>
      <c r="F185" s="103"/>
      <c r="G185" s="103"/>
      <c r="H185" s="104"/>
    </row>
    <row r="186" spans="2:8" ht="15.6">
      <c r="B186" s="105" t="s">
        <v>10</v>
      </c>
      <c r="C186" s="106" t="s">
        <v>11</v>
      </c>
      <c r="D186" s="107"/>
      <c r="E186" s="108"/>
      <c r="F186" s="108"/>
      <c r="G186" s="109"/>
      <c r="H186" s="110"/>
    </row>
    <row r="187" spans="2:8" ht="16.5" customHeight="1">
      <c r="B187" s="63">
        <v>1</v>
      </c>
      <c r="C187" s="111" t="s">
        <v>32</v>
      </c>
      <c r="D187" s="65">
        <v>1</v>
      </c>
      <c r="E187" s="66" t="s">
        <v>33</v>
      </c>
      <c r="F187" s="66"/>
      <c r="G187" s="67">
        <v>6500000</v>
      </c>
      <c r="H187" s="68">
        <f t="shared" ref="H187:H192" si="7">G187*D187</f>
        <v>6500000</v>
      </c>
    </row>
    <row r="188" spans="2:8">
      <c r="B188" s="63">
        <v>2</v>
      </c>
      <c r="C188" s="111" t="s">
        <v>34</v>
      </c>
      <c r="D188" s="65">
        <v>15</v>
      </c>
      <c r="E188" s="66" t="s">
        <v>35</v>
      </c>
      <c r="F188" s="66"/>
      <c r="G188" s="67">
        <v>30000</v>
      </c>
      <c r="H188" s="68">
        <f t="shared" si="7"/>
        <v>450000</v>
      </c>
    </row>
    <row r="189" spans="2:8">
      <c r="B189" s="63">
        <v>3</v>
      </c>
      <c r="C189" s="111" t="s">
        <v>36</v>
      </c>
      <c r="D189" s="65">
        <v>1</v>
      </c>
      <c r="E189" s="66" t="s">
        <v>37</v>
      </c>
      <c r="F189" s="66"/>
      <c r="G189" s="67">
        <v>750000</v>
      </c>
      <c r="H189" s="68">
        <f t="shared" si="7"/>
        <v>750000</v>
      </c>
    </row>
    <row r="190" spans="2:8">
      <c r="B190" s="63">
        <v>4</v>
      </c>
      <c r="C190" s="64" t="s">
        <v>38</v>
      </c>
      <c r="D190" s="65">
        <v>1</v>
      </c>
      <c r="E190" s="66" t="s">
        <v>37</v>
      </c>
      <c r="F190" s="66"/>
      <c r="G190" s="67">
        <v>1650000</v>
      </c>
      <c r="H190" s="68">
        <f t="shared" si="7"/>
        <v>1650000</v>
      </c>
    </row>
    <row r="191" spans="2:8">
      <c r="B191" s="63">
        <v>5</v>
      </c>
      <c r="C191" s="64" t="s">
        <v>39</v>
      </c>
      <c r="D191" s="65">
        <v>324</v>
      </c>
      <c r="E191" s="66" t="s">
        <v>40</v>
      </c>
      <c r="F191" s="66"/>
      <c r="G191" s="67">
        <v>15000</v>
      </c>
      <c r="H191" s="68">
        <f t="shared" si="7"/>
        <v>4860000</v>
      </c>
    </row>
    <row r="192" spans="2:8">
      <c r="B192" s="63">
        <v>6</v>
      </c>
      <c r="C192" s="2" t="s">
        <v>41</v>
      </c>
      <c r="D192" s="65">
        <v>95</v>
      </c>
      <c r="E192" s="66" t="s">
        <v>40</v>
      </c>
      <c r="F192" s="66"/>
      <c r="G192" s="67">
        <v>15000</v>
      </c>
      <c r="H192" s="68">
        <f t="shared" si="7"/>
        <v>1425000</v>
      </c>
    </row>
    <row r="193" spans="2:8" ht="15.6">
      <c r="B193" s="63"/>
      <c r="C193" s="64"/>
      <c r="D193" s="65"/>
      <c r="E193" s="66"/>
      <c r="F193" s="66"/>
      <c r="G193" s="112" t="s">
        <v>16</v>
      </c>
      <c r="H193" s="113">
        <f>SUM(H187:H192)</f>
        <v>15635000</v>
      </c>
    </row>
    <row r="194" spans="2:8" ht="15.6">
      <c r="B194" s="114" t="s">
        <v>17</v>
      </c>
      <c r="C194" s="106" t="s">
        <v>42</v>
      </c>
      <c r="D194" s="65"/>
      <c r="E194" s="66"/>
      <c r="F194" s="66"/>
      <c r="G194" s="67"/>
      <c r="H194" s="68"/>
    </row>
    <row r="195" spans="2:8" ht="30">
      <c r="B195" s="63">
        <v>1</v>
      </c>
      <c r="C195" s="64" t="s">
        <v>43</v>
      </c>
      <c r="D195" s="65">
        <v>1</v>
      </c>
      <c r="E195" s="66" t="s">
        <v>33</v>
      </c>
      <c r="F195" s="66"/>
      <c r="G195" s="67">
        <v>2500000</v>
      </c>
      <c r="H195" s="68">
        <f t="shared" ref="H195:H202" si="8">G195*D195</f>
        <v>2500000</v>
      </c>
    </row>
    <row r="196" spans="2:8" ht="30">
      <c r="B196" s="63">
        <v>2</v>
      </c>
      <c r="C196" s="64" t="s">
        <v>44</v>
      </c>
      <c r="D196" s="65">
        <v>30</v>
      </c>
      <c r="E196" s="66" t="s">
        <v>45</v>
      </c>
      <c r="F196" s="66"/>
      <c r="G196" s="67">
        <v>300000</v>
      </c>
      <c r="H196" s="68">
        <f t="shared" si="8"/>
        <v>9000000</v>
      </c>
    </row>
    <row r="197" spans="2:8" ht="30">
      <c r="B197" s="63">
        <v>3</v>
      </c>
      <c r="C197" s="64" t="s">
        <v>46</v>
      </c>
      <c r="D197" s="65">
        <v>1</v>
      </c>
      <c r="E197" s="66" t="s">
        <v>33</v>
      </c>
      <c r="F197" s="66"/>
      <c r="G197" s="67">
        <v>3250000</v>
      </c>
      <c r="H197" s="68">
        <f t="shared" si="8"/>
        <v>3250000</v>
      </c>
    </row>
    <row r="198" spans="2:8" ht="30">
      <c r="B198" s="63">
        <v>4</v>
      </c>
      <c r="C198" s="64" t="s">
        <v>47</v>
      </c>
      <c r="D198" s="65">
        <v>1</v>
      </c>
      <c r="E198" s="66" t="s">
        <v>33</v>
      </c>
      <c r="F198" s="66"/>
      <c r="G198" s="67">
        <v>1000000</v>
      </c>
      <c r="H198" s="68">
        <f t="shared" si="8"/>
        <v>1000000</v>
      </c>
    </row>
    <row r="199" spans="2:8" ht="30">
      <c r="B199" s="63">
        <v>5</v>
      </c>
      <c r="C199" s="64" t="s">
        <v>48</v>
      </c>
      <c r="D199" s="65">
        <v>1</v>
      </c>
      <c r="E199" s="66" t="s">
        <v>33</v>
      </c>
      <c r="F199" s="66"/>
      <c r="G199" s="67">
        <v>1000000</v>
      </c>
      <c r="H199" s="68">
        <f t="shared" si="8"/>
        <v>1000000</v>
      </c>
    </row>
    <row r="200" spans="2:8">
      <c r="B200" s="63">
        <v>6</v>
      </c>
      <c r="C200" s="64" t="s">
        <v>49</v>
      </c>
      <c r="D200" s="65">
        <v>1</v>
      </c>
      <c r="E200" s="66" t="s">
        <v>33</v>
      </c>
      <c r="F200" s="66"/>
      <c r="G200" s="67">
        <v>750000</v>
      </c>
      <c r="H200" s="68">
        <f t="shared" si="8"/>
        <v>750000</v>
      </c>
    </row>
    <row r="201" spans="2:8" ht="30">
      <c r="B201" s="63">
        <v>7</v>
      </c>
      <c r="C201" s="115" t="s">
        <v>50</v>
      </c>
      <c r="D201" s="65">
        <v>1</v>
      </c>
      <c r="E201" s="66" t="s">
        <v>33</v>
      </c>
      <c r="F201" s="66"/>
      <c r="G201" s="67">
        <v>3500000</v>
      </c>
      <c r="H201" s="68">
        <f t="shared" si="8"/>
        <v>3500000</v>
      </c>
    </row>
    <row r="202" spans="2:8">
      <c r="B202" s="63">
        <v>8</v>
      </c>
      <c r="C202" s="64" t="s">
        <v>51</v>
      </c>
      <c r="D202" s="65">
        <v>7</v>
      </c>
      <c r="E202" s="66" t="s">
        <v>52</v>
      </c>
      <c r="F202" s="66"/>
      <c r="G202" s="67">
        <v>150000</v>
      </c>
      <c r="H202" s="68">
        <f t="shared" si="8"/>
        <v>1050000</v>
      </c>
    </row>
    <row r="203" spans="2:8" ht="15.6">
      <c r="B203" s="63"/>
      <c r="C203" s="64"/>
      <c r="D203" s="65"/>
      <c r="E203" s="66"/>
      <c r="F203" s="66"/>
      <c r="G203" s="112" t="s">
        <v>20</v>
      </c>
      <c r="H203" s="113">
        <f>SUM(H195:H202)</f>
        <v>22050000</v>
      </c>
    </row>
    <row r="204" spans="2:8" ht="15.75" customHeight="1">
      <c r="B204" s="63"/>
      <c r="C204" s="64"/>
      <c r="D204" s="65"/>
      <c r="E204" s="66"/>
      <c r="F204" s="66"/>
      <c r="G204" s="67"/>
      <c r="H204" s="68"/>
    </row>
    <row r="205" spans="2:8" ht="15.6">
      <c r="B205" s="114" t="s">
        <v>53</v>
      </c>
      <c r="C205" s="106" t="s">
        <v>54</v>
      </c>
      <c r="D205" s="65"/>
      <c r="E205" s="66"/>
      <c r="F205" s="66"/>
      <c r="G205" s="67"/>
      <c r="H205" s="68"/>
    </row>
    <row r="206" spans="2:8" ht="15.6">
      <c r="B206" s="114"/>
      <c r="C206" s="106" t="s">
        <v>55</v>
      </c>
      <c r="D206" s="65"/>
      <c r="E206" s="66"/>
      <c r="F206" s="66"/>
      <c r="G206" s="67"/>
      <c r="H206" s="68"/>
    </row>
    <row r="207" spans="2:8" ht="30">
      <c r="B207" s="63">
        <v>1</v>
      </c>
      <c r="C207" s="64" t="s">
        <v>56</v>
      </c>
      <c r="D207" s="65">
        <v>2</v>
      </c>
      <c r="E207" s="66" t="s">
        <v>57</v>
      </c>
      <c r="F207" s="66"/>
      <c r="G207" s="67">
        <v>250000</v>
      </c>
      <c r="H207" s="68">
        <f t="shared" ref="H207:H215" si="9">G207*D207</f>
        <v>500000</v>
      </c>
    </row>
    <row r="208" spans="2:8">
      <c r="B208" s="63">
        <v>2</v>
      </c>
      <c r="C208" s="64" t="s">
        <v>58</v>
      </c>
      <c r="D208" s="65">
        <v>55</v>
      </c>
      <c r="E208" s="66" t="s">
        <v>59</v>
      </c>
      <c r="F208" s="66"/>
      <c r="G208" s="67">
        <v>30000</v>
      </c>
      <c r="H208" s="68">
        <f t="shared" si="9"/>
        <v>1650000</v>
      </c>
    </row>
    <row r="209" spans="2:8">
      <c r="B209" s="63">
        <v>3</v>
      </c>
      <c r="C209" s="64" t="s">
        <v>60</v>
      </c>
      <c r="D209" s="65">
        <v>2</v>
      </c>
      <c r="E209" s="66" t="s">
        <v>37</v>
      </c>
      <c r="F209" s="66"/>
      <c r="G209" s="67">
        <v>160000</v>
      </c>
      <c r="H209" s="68">
        <f t="shared" si="9"/>
        <v>320000</v>
      </c>
    </row>
    <row r="210" spans="2:8">
      <c r="B210" s="63">
        <v>4</v>
      </c>
      <c r="C210" s="64" t="s">
        <v>61</v>
      </c>
      <c r="D210" s="65">
        <v>2</v>
      </c>
      <c r="E210" s="66" t="s">
        <v>37</v>
      </c>
      <c r="F210" s="66"/>
      <c r="G210" s="67">
        <v>550000</v>
      </c>
      <c r="H210" s="68">
        <f t="shared" si="9"/>
        <v>1100000</v>
      </c>
    </row>
    <row r="211" spans="2:8">
      <c r="B211" s="63">
        <v>5</v>
      </c>
      <c r="C211" s="64" t="s">
        <v>62</v>
      </c>
      <c r="D211" s="65">
        <v>2</v>
      </c>
      <c r="E211" s="66" t="s">
        <v>37</v>
      </c>
      <c r="F211" s="66"/>
      <c r="G211" s="67">
        <v>550000</v>
      </c>
      <c r="H211" s="68">
        <f t="shared" si="9"/>
        <v>1100000</v>
      </c>
    </row>
    <row r="212" spans="2:8">
      <c r="B212" s="63">
        <v>6</v>
      </c>
      <c r="C212" s="64" t="s">
        <v>63</v>
      </c>
      <c r="D212" s="65">
        <v>2</v>
      </c>
      <c r="E212" s="66" t="s">
        <v>37</v>
      </c>
      <c r="F212" s="66"/>
      <c r="G212" s="67">
        <v>250000</v>
      </c>
      <c r="H212" s="68">
        <f t="shared" si="9"/>
        <v>500000</v>
      </c>
    </row>
    <row r="213" spans="2:8">
      <c r="B213" s="63">
        <v>7</v>
      </c>
      <c r="C213" s="64" t="s">
        <v>64</v>
      </c>
      <c r="D213" s="65">
        <v>2</v>
      </c>
      <c r="E213" s="66" t="s">
        <v>37</v>
      </c>
      <c r="F213" s="66"/>
      <c r="G213" s="67">
        <v>550000</v>
      </c>
      <c r="H213" s="68">
        <f t="shared" si="9"/>
        <v>1100000</v>
      </c>
    </row>
    <row r="214" spans="2:8">
      <c r="B214" s="63">
        <v>8</v>
      </c>
      <c r="C214" s="64" t="s">
        <v>65</v>
      </c>
      <c r="D214" s="65">
        <v>2</v>
      </c>
      <c r="E214" s="66" t="s">
        <v>37</v>
      </c>
      <c r="F214" s="66"/>
      <c r="G214" s="67">
        <v>550000</v>
      </c>
      <c r="H214" s="68">
        <f t="shared" si="9"/>
        <v>1100000</v>
      </c>
    </row>
    <row r="215" spans="2:8">
      <c r="B215" s="63">
        <v>9</v>
      </c>
      <c r="C215" s="64" t="s">
        <v>66</v>
      </c>
      <c r="D215" s="65">
        <v>2</v>
      </c>
      <c r="E215" s="66" t="s">
        <v>37</v>
      </c>
      <c r="F215" s="66"/>
      <c r="G215" s="67">
        <v>200000</v>
      </c>
      <c r="H215" s="68">
        <f t="shared" si="9"/>
        <v>400000</v>
      </c>
    </row>
    <row r="216" spans="2:8" ht="15.6">
      <c r="B216" s="63"/>
      <c r="C216" s="64"/>
      <c r="D216" s="65"/>
      <c r="E216" s="66"/>
      <c r="F216" s="66"/>
      <c r="G216" s="112" t="s">
        <v>81</v>
      </c>
      <c r="H216" s="113">
        <f>SUM(H207:H215)</f>
        <v>7770000</v>
      </c>
    </row>
    <row r="217" spans="2:8" ht="15.6">
      <c r="B217" s="63"/>
      <c r="C217" s="64"/>
      <c r="D217" s="65"/>
      <c r="E217" s="66"/>
      <c r="F217" s="66"/>
      <c r="G217" s="112"/>
      <c r="H217" s="113"/>
    </row>
    <row r="218" spans="2:8" ht="15.6">
      <c r="B218" s="63"/>
      <c r="C218" s="106" t="s">
        <v>67</v>
      </c>
      <c r="D218" s="65"/>
      <c r="E218" s="66"/>
      <c r="F218" s="66"/>
      <c r="G218" s="112"/>
      <c r="H218" s="113"/>
    </row>
    <row r="219" spans="2:8" ht="30">
      <c r="B219" s="63">
        <v>1</v>
      </c>
      <c r="C219" s="64" t="s">
        <v>68</v>
      </c>
      <c r="D219" s="65">
        <v>2</v>
      </c>
      <c r="E219" s="66" t="s">
        <v>69</v>
      </c>
      <c r="F219" s="66"/>
      <c r="G219" s="67">
        <v>250000</v>
      </c>
      <c r="H219" s="68">
        <f t="shared" ref="H219:H227" si="10">G219*D219</f>
        <v>500000</v>
      </c>
    </row>
    <row r="220" spans="2:8">
      <c r="B220" s="63">
        <v>2</v>
      </c>
      <c r="C220" s="64" t="s">
        <v>70</v>
      </c>
      <c r="D220" s="65">
        <v>18.5</v>
      </c>
      <c r="E220" s="66" t="s">
        <v>59</v>
      </c>
      <c r="F220" s="66"/>
      <c r="G220" s="67">
        <v>30000</v>
      </c>
      <c r="H220" s="68">
        <f t="shared" si="10"/>
        <v>555000</v>
      </c>
    </row>
    <row r="221" spans="2:8">
      <c r="B221" s="63">
        <v>3</v>
      </c>
      <c r="C221" s="64" t="s">
        <v>60</v>
      </c>
      <c r="D221" s="65">
        <v>2</v>
      </c>
      <c r="E221" s="66" t="s">
        <v>37</v>
      </c>
      <c r="F221" s="66"/>
      <c r="G221" s="67">
        <v>150000</v>
      </c>
      <c r="H221" s="68">
        <f t="shared" si="10"/>
        <v>300000</v>
      </c>
    </row>
    <row r="222" spans="2:8" ht="16.5" customHeight="1">
      <c r="B222" s="63">
        <v>4</v>
      </c>
      <c r="C222" s="64" t="s">
        <v>61</v>
      </c>
      <c r="D222" s="65">
        <v>2</v>
      </c>
      <c r="E222" s="66" t="s">
        <v>37</v>
      </c>
      <c r="F222" s="66"/>
      <c r="G222" s="67">
        <v>380000</v>
      </c>
      <c r="H222" s="68">
        <f t="shared" si="10"/>
        <v>760000</v>
      </c>
    </row>
    <row r="223" spans="2:8">
      <c r="B223" s="63">
        <v>5</v>
      </c>
      <c r="C223" s="64" t="s">
        <v>62</v>
      </c>
      <c r="D223" s="65">
        <v>2</v>
      </c>
      <c r="E223" s="66" t="s">
        <v>37</v>
      </c>
      <c r="F223" s="66"/>
      <c r="G223" s="67">
        <v>380000</v>
      </c>
      <c r="H223" s="68">
        <f t="shared" si="10"/>
        <v>760000</v>
      </c>
    </row>
    <row r="224" spans="2:8">
      <c r="B224" s="63">
        <v>6</v>
      </c>
      <c r="C224" s="64" t="s">
        <v>63</v>
      </c>
      <c r="D224" s="65">
        <v>2</v>
      </c>
      <c r="E224" s="66" t="s">
        <v>37</v>
      </c>
      <c r="F224" s="66"/>
      <c r="G224" s="67">
        <v>250000</v>
      </c>
      <c r="H224" s="68">
        <f t="shared" si="10"/>
        <v>500000</v>
      </c>
    </row>
    <row r="225" spans="2:9">
      <c r="B225" s="63">
        <v>7</v>
      </c>
      <c r="C225" s="64" t="s">
        <v>64</v>
      </c>
      <c r="D225" s="65">
        <v>2</v>
      </c>
      <c r="E225" s="66" t="s">
        <v>37</v>
      </c>
      <c r="F225" s="66"/>
      <c r="G225" s="67">
        <v>380000</v>
      </c>
      <c r="H225" s="68">
        <f t="shared" si="10"/>
        <v>760000</v>
      </c>
    </row>
    <row r="226" spans="2:9">
      <c r="B226" s="63">
        <v>8</v>
      </c>
      <c r="C226" s="64" t="s">
        <v>65</v>
      </c>
      <c r="D226" s="65">
        <v>2</v>
      </c>
      <c r="E226" s="66" t="s">
        <v>37</v>
      </c>
      <c r="F226" s="66"/>
      <c r="G226" s="67">
        <v>380000</v>
      </c>
      <c r="H226" s="68">
        <f t="shared" si="10"/>
        <v>760000</v>
      </c>
    </row>
    <row r="227" spans="2:9">
      <c r="B227" s="63">
        <v>9</v>
      </c>
      <c r="C227" s="64" t="s">
        <v>71</v>
      </c>
      <c r="D227" s="65">
        <v>2</v>
      </c>
      <c r="E227" s="66" t="s">
        <v>37</v>
      </c>
      <c r="F227" s="66"/>
      <c r="G227" s="67">
        <v>150000</v>
      </c>
      <c r="H227" s="68">
        <f t="shared" si="10"/>
        <v>300000</v>
      </c>
    </row>
    <row r="228" spans="2:9" ht="15.6">
      <c r="B228" s="63"/>
      <c r="C228" s="64"/>
      <c r="D228" s="65"/>
      <c r="E228" s="66"/>
      <c r="F228" s="66"/>
      <c r="G228" s="112" t="s">
        <v>82</v>
      </c>
      <c r="H228" s="113">
        <f>SUM(H219:H227)</f>
        <v>5195000</v>
      </c>
    </row>
    <row r="229" spans="2:9" ht="15.6">
      <c r="B229" s="63"/>
      <c r="C229" s="64"/>
      <c r="D229" s="65"/>
      <c r="E229" s="66"/>
      <c r="F229" s="66"/>
      <c r="G229" s="112"/>
      <c r="H229" s="113"/>
    </row>
    <row r="230" spans="2:9" ht="15.6">
      <c r="B230" s="114" t="s">
        <v>72</v>
      </c>
      <c r="C230" s="106" t="s">
        <v>73</v>
      </c>
      <c r="D230" s="65"/>
      <c r="E230" s="66"/>
      <c r="F230" s="66"/>
      <c r="G230" s="67"/>
      <c r="H230" s="68"/>
    </row>
    <row r="231" spans="2:9">
      <c r="B231" s="63">
        <v>1</v>
      </c>
      <c r="C231" s="64" t="s">
        <v>74</v>
      </c>
      <c r="D231" s="65">
        <v>1</v>
      </c>
      <c r="E231" s="66" t="s">
        <v>57</v>
      </c>
      <c r="F231" s="66"/>
      <c r="G231" s="67">
        <v>3500000</v>
      </c>
      <c r="H231" s="68">
        <f>G231*D231</f>
        <v>3500000</v>
      </c>
    </row>
    <row r="232" spans="2:9">
      <c r="B232" s="63">
        <v>2</v>
      </c>
      <c r="C232" s="64" t="s">
        <v>75</v>
      </c>
      <c r="D232" s="65">
        <v>1</v>
      </c>
      <c r="E232" s="66" t="s">
        <v>57</v>
      </c>
      <c r="F232" s="66"/>
      <c r="G232" s="67">
        <v>3500000</v>
      </c>
      <c r="H232" s="68">
        <f>G232*D232</f>
        <v>3500000</v>
      </c>
    </row>
    <row r="233" spans="2:9">
      <c r="B233" s="63">
        <v>3</v>
      </c>
      <c r="C233" s="2" t="s">
        <v>76</v>
      </c>
      <c r="D233" s="65">
        <v>1</v>
      </c>
      <c r="E233" s="66" t="s">
        <v>77</v>
      </c>
      <c r="F233" s="66"/>
      <c r="G233" s="67">
        <v>2000000</v>
      </c>
      <c r="H233" s="68">
        <f>G233*D233</f>
        <v>2000000</v>
      </c>
    </row>
    <row r="234" spans="2:9" ht="16.2" thickBot="1">
      <c r="B234" s="63"/>
      <c r="C234" s="116"/>
      <c r="D234" s="65"/>
      <c r="E234" s="66"/>
      <c r="F234" s="117"/>
      <c r="G234" s="118" t="s">
        <v>83</v>
      </c>
      <c r="H234" s="119">
        <f>SUM(H231:H233)</f>
        <v>9000000</v>
      </c>
    </row>
    <row r="235" spans="2:9" ht="16.8" thickTop="1" thickBot="1">
      <c r="B235" s="248" t="s">
        <v>89</v>
      </c>
      <c r="C235" s="249"/>
      <c r="D235" s="257"/>
      <c r="E235" s="260" t="s">
        <v>85</v>
      </c>
      <c r="F235" s="261"/>
      <c r="G235" s="261"/>
      <c r="H235" s="126">
        <f>SUM(H234+H228+H216+H203)</f>
        <v>44015000</v>
      </c>
      <c r="I235" s="127"/>
    </row>
    <row r="236" spans="2:9" ht="16.2" thickBot="1">
      <c r="B236" s="250"/>
      <c r="C236" s="251"/>
      <c r="D236" s="258"/>
      <c r="E236" s="262" t="s">
        <v>86</v>
      </c>
      <c r="F236" s="263"/>
      <c r="G236" s="263"/>
      <c r="H236" s="128">
        <f>10%*H235</f>
        <v>4401500</v>
      </c>
      <c r="I236" s="129"/>
    </row>
    <row r="237" spans="2:9" ht="16.2" thickBot="1">
      <c r="B237" s="250"/>
      <c r="C237" s="251"/>
      <c r="D237" s="258"/>
      <c r="E237" s="262" t="s">
        <v>87</v>
      </c>
      <c r="F237" s="263"/>
      <c r="G237" s="263"/>
      <c r="H237" s="130">
        <f>SUM(H235:H236)</f>
        <v>48416500</v>
      </c>
      <c r="I237" s="131"/>
    </row>
    <row r="238" spans="2:9" ht="16.2" thickBot="1">
      <c r="B238" s="250"/>
      <c r="C238" s="251"/>
      <c r="D238" s="258"/>
      <c r="E238" s="262" t="s">
        <v>88</v>
      </c>
      <c r="F238" s="263"/>
      <c r="G238" s="263"/>
      <c r="H238" s="130">
        <f>SUM(H237+H193)</f>
        <v>64051500</v>
      </c>
      <c r="I238" s="131"/>
    </row>
    <row r="239" spans="2:9" ht="16.2" thickBot="1">
      <c r="B239" s="252"/>
      <c r="C239" s="253"/>
      <c r="D239" s="259"/>
      <c r="E239" s="264" t="s">
        <v>24</v>
      </c>
      <c r="F239" s="265"/>
      <c r="G239" s="265"/>
      <c r="H239" s="132">
        <v>64051000</v>
      </c>
      <c r="I239" s="131"/>
    </row>
    <row r="240" spans="2:9" ht="15.6" thickTop="1"/>
    <row r="256" ht="16.5" customHeight="1"/>
  </sheetData>
  <mergeCells count="57">
    <mergeCell ref="H183:H184"/>
    <mergeCell ref="B235:D239"/>
    <mergeCell ref="E235:G235"/>
    <mergeCell ref="E236:G236"/>
    <mergeCell ref="E237:G237"/>
    <mergeCell ref="E238:G238"/>
    <mergeCell ref="E239:G239"/>
    <mergeCell ref="B183:B184"/>
    <mergeCell ref="C183:C184"/>
    <mergeCell ref="D183:D184"/>
    <mergeCell ref="E183:E184"/>
    <mergeCell ref="F183:F184"/>
    <mergeCell ref="G183:G184"/>
    <mergeCell ref="B164:D168"/>
    <mergeCell ref="E164:G164"/>
    <mergeCell ref="E165:G165"/>
    <mergeCell ref="E166:G166"/>
    <mergeCell ref="E167:G167"/>
    <mergeCell ref="E168:G168"/>
    <mergeCell ref="B97:C97"/>
    <mergeCell ref="B107:H107"/>
    <mergeCell ref="B108:H108"/>
    <mergeCell ref="B109:H109"/>
    <mergeCell ref="B112:B113"/>
    <mergeCell ref="C112:C113"/>
    <mergeCell ref="D112:D113"/>
    <mergeCell ref="E112:E113"/>
    <mergeCell ref="F112:F113"/>
    <mergeCell ref="G112:G113"/>
    <mergeCell ref="H112:H113"/>
    <mergeCell ref="B43:E43"/>
    <mergeCell ref="B44:E44"/>
    <mergeCell ref="B45:E45"/>
    <mergeCell ref="B47:B48"/>
    <mergeCell ref="C47:C48"/>
    <mergeCell ref="D47:D48"/>
    <mergeCell ref="E47:E48"/>
    <mergeCell ref="J7:J8"/>
    <mergeCell ref="K7:K8"/>
    <mergeCell ref="L7:L8"/>
    <mergeCell ref="N7:N8"/>
    <mergeCell ref="B30:E32"/>
    <mergeCell ref="G30:H30"/>
    <mergeCell ref="G31:H31"/>
    <mergeCell ref="G32:H32"/>
    <mergeCell ref="M32:O32"/>
    <mergeCell ref="B3:I3"/>
    <mergeCell ref="B4:I4"/>
    <mergeCell ref="B5:I5"/>
    <mergeCell ref="B7:B8"/>
    <mergeCell ref="C7:C8"/>
    <mergeCell ref="D7:D8"/>
    <mergeCell ref="E7:E8"/>
    <mergeCell ref="F7:F8"/>
    <mergeCell ref="G7:G8"/>
    <mergeCell ref="H7:H8"/>
    <mergeCell ref="I7:I8"/>
  </mergeCells>
  <printOptions horizontalCentered="1"/>
  <pageMargins left="0" right="0" top="0.84" bottom="0" header="0.51180555555555596" footer="0.51180555555555596"/>
  <pageSetup paperSize="9" scale="70" firstPageNumber="4294963191" fitToWidth="0" fitToHeight="0" orientation="portrait" horizontalDpi="4294967293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topLeftCell="B373" workbookViewId="0">
      <selection activeCell="B2" sqref="B2"/>
    </sheetView>
  </sheetViews>
  <sheetFormatPr defaultRowHeight="14.4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B1:V251"/>
  <sheetViews>
    <sheetView tabSelected="1" topLeftCell="A10" zoomScale="85" zoomScaleNormal="85" zoomScaleSheetLayoutView="100" workbookViewId="0">
      <selection activeCell="C31" sqref="C31"/>
    </sheetView>
  </sheetViews>
  <sheetFormatPr defaultRowHeight="15"/>
  <cols>
    <col min="1" max="1" width="9.109375" style="1"/>
    <col min="2" max="2" width="5.88671875" style="1" customWidth="1"/>
    <col min="3" max="3" width="56.33203125" style="1" customWidth="1"/>
    <col min="4" max="4" width="8.5546875" style="180" customWidth="1"/>
    <col min="5" max="5" width="11.88671875" style="1" customWidth="1"/>
    <col min="6" max="6" width="13.5546875" style="1" customWidth="1"/>
    <col min="7" max="7" width="15.5546875" style="1" customWidth="1"/>
    <col min="8" max="8" width="17.5546875" style="1" customWidth="1"/>
    <col min="9" max="9" width="9.109375" style="1"/>
    <col min="10" max="11" width="21.6640625" style="1" bestFit="1" customWidth="1"/>
    <col min="12" max="12" width="18.88671875" style="1" bestFit="1" customWidth="1"/>
    <col min="13" max="20" width="9.33203125" style="1" bestFit="1" customWidth="1"/>
    <col min="21" max="22" width="11.5546875" style="1" bestFit="1" customWidth="1"/>
    <col min="23" max="256" width="9.109375" style="1"/>
    <col min="257" max="257" width="5.88671875" style="1" customWidth="1"/>
    <col min="258" max="258" width="60.44140625" style="1" customWidth="1"/>
    <col min="259" max="259" width="9.88671875" style="1" bestFit="1" customWidth="1"/>
    <col min="260" max="260" width="12.33203125" style="1" bestFit="1" customWidth="1"/>
    <col min="261" max="261" width="0" style="1" hidden="1" customWidth="1"/>
    <col min="262" max="262" width="16" style="1" customWidth="1"/>
    <col min="263" max="263" width="18.109375" style="1" customWidth="1"/>
    <col min="264" max="264" width="18.33203125" style="1" bestFit="1" customWidth="1"/>
    <col min="265" max="265" width="9.109375" style="1"/>
    <col min="266" max="267" width="21.6640625" style="1" bestFit="1" customWidth="1"/>
    <col min="268" max="268" width="18.6640625" style="1" bestFit="1" customWidth="1"/>
    <col min="269" max="512" width="9.109375" style="1"/>
    <col min="513" max="513" width="5.88671875" style="1" customWidth="1"/>
    <col min="514" max="514" width="60.44140625" style="1" customWidth="1"/>
    <col min="515" max="515" width="9.88671875" style="1" bestFit="1" customWidth="1"/>
    <col min="516" max="516" width="12.33203125" style="1" bestFit="1" customWidth="1"/>
    <col min="517" max="517" width="0" style="1" hidden="1" customWidth="1"/>
    <col min="518" max="518" width="16" style="1" customWidth="1"/>
    <col min="519" max="519" width="18.109375" style="1" customWidth="1"/>
    <col min="520" max="520" width="18.33203125" style="1" bestFit="1" customWidth="1"/>
    <col min="521" max="521" width="9.109375" style="1"/>
    <col min="522" max="523" width="21.6640625" style="1" bestFit="1" customWidth="1"/>
    <col min="524" max="524" width="18.6640625" style="1" bestFit="1" customWidth="1"/>
    <col min="525" max="768" width="9.109375" style="1"/>
    <col min="769" max="769" width="5.88671875" style="1" customWidth="1"/>
    <col min="770" max="770" width="60.44140625" style="1" customWidth="1"/>
    <col min="771" max="771" width="9.88671875" style="1" bestFit="1" customWidth="1"/>
    <col min="772" max="772" width="12.33203125" style="1" bestFit="1" customWidth="1"/>
    <col min="773" max="773" width="0" style="1" hidden="1" customWidth="1"/>
    <col min="774" max="774" width="16" style="1" customWidth="1"/>
    <col min="775" max="775" width="18.109375" style="1" customWidth="1"/>
    <col min="776" max="776" width="18.33203125" style="1" bestFit="1" customWidth="1"/>
    <col min="777" max="777" width="9.109375" style="1"/>
    <col min="778" max="779" width="21.6640625" style="1" bestFit="1" customWidth="1"/>
    <col min="780" max="780" width="18.6640625" style="1" bestFit="1" customWidth="1"/>
    <col min="781" max="1024" width="9.109375" style="1"/>
    <col min="1025" max="1025" width="5.88671875" style="1" customWidth="1"/>
    <col min="1026" max="1026" width="60.44140625" style="1" customWidth="1"/>
    <col min="1027" max="1027" width="9.88671875" style="1" bestFit="1" customWidth="1"/>
    <col min="1028" max="1028" width="12.33203125" style="1" bestFit="1" customWidth="1"/>
    <col min="1029" max="1029" width="0" style="1" hidden="1" customWidth="1"/>
    <col min="1030" max="1030" width="16" style="1" customWidth="1"/>
    <col min="1031" max="1031" width="18.109375" style="1" customWidth="1"/>
    <col min="1032" max="1032" width="18.33203125" style="1" bestFit="1" customWidth="1"/>
    <col min="1033" max="1033" width="9.109375" style="1"/>
    <col min="1034" max="1035" width="21.6640625" style="1" bestFit="1" customWidth="1"/>
    <col min="1036" max="1036" width="18.6640625" style="1" bestFit="1" customWidth="1"/>
    <col min="1037" max="1280" width="9.109375" style="1"/>
    <col min="1281" max="1281" width="5.88671875" style="1" customWidth="1"/>
    <col min="1282" max="1282" width="60.44140625" style="1" customWidth="1"/>
    <col min="1283" max="1283" width="9.88671875" style="1" bestFit="1" customWidth="1"/>
    <col min="1284" max="1284" width="12.33203125" style="1" bestFit="1" customWidth="1"/>
    <col min="1285" max="1285" width="0" style="1" hidden="1" customWidth="1"/>
    <col min="1286" max="1286" width="16" style="1" customWidth="1"/>
    <col min="1287" max="1287" width="18.109375" style="1" customWidth="1"/>
    <col min="1288" max="1288" width="18.33203125" style="1" bestFit="1" customWidth="1"/>
    <col min="1289" max="1289" width="9.109375" style="1"/>
    <col min="1290" max="1291" width="21.6640625" style="1" bestFit="1" customWidth="1"/>
    <col min="1292" max="1292" width="18.6640625" style="1" bestFit="1" customWidth="1"/>
    <col min="1293" max="1536" width="9.109375" style="1"/>
    <col min="1537" max="1537" width="5.88671875" style="1" customWidth="1"/>
    <col min="1538" max="1538" width="60.44140625" style="1" customWidth="1"/>
    <col min="1539" max="1539" width="9.88671875" style="1" bestFit="1" customWidth="1"/>
    <col min="1540" max="1540" width="12.33203125" style="1" bestFit="1" customWidth="1"/>
    <col min="1541" max="1541" width="0" style="1" hidden="1" customWidth="1"/>
    <col min="1542" max="1542" width="16" style="1" customWidth="1"/>
    <col min="1543" max="1543" width="18.109375" style="1" customWidth="1"/>
    <col min="1544" max="1544" width="18.33203125" style="1" bestFit="1" customWidth="1"/>
    <col min="1545" max="1545" width="9.109375" style="1"/>
    <col min="1546" max="1547" width="21.6640625" style="1" bestFit="1" customWidth="1"/>
    <col min="1548" max="1548" width="18.6640625" style="1" bestFit="1" customWidth="1"/>
    <col min="1549" max="1792" width="9.109375" style="1"/>
    <col min="1793" max="1793" width="5.88671875" style="1" customWidth="1"/>
    <col min="1794" max="1794" width="60.44140625" style="1" customWidth="1"/>
    <col min="1795" max="1795" width="9.88671875" style="1" bestFit="1" customWidth="1"/>
    <col min="1796" max="1796" width="12.33203125" style="1" bestFit="1" customWidth="1"/>
    <col min="1797" max="1797" width="0" style="1" hidden="1" customWidth="1"/>
    <col min="1798" max="1798" width="16" style="1" customWidth="1"/>
    <col min="1799" max="1799" width="18.109375" style="1" customWidth="1"/>
    <col min="1800" max="1800" width="18.33203125" style="1" bestFit="1" customWidth="1"/>
    <col min="1801" max="1801" width="9.109375" style="1"/>
    <col min="1802" max="1803" width="21.6640625" style="1" bestFit="1" customWidth="1"/>
    <col min="1804" max="1804" width="18.6640625" style="1" bestFit="1" customWidth="1"/>
    <col min="1805" max="2048" width="9.109375" style="1"/>
    <col min="2049" max="2049" width="5.88671875" style="1" customWidth="1"/>
    <col min="2050" max="2050" width="60.44140625" style="1" customWidth="1"/>
    <col min="2051" max="2051" width="9.88671875" style="1" bestFit="1" customWidth="1"/>
    <col min="2052" max="2052" width="12.33203125" style="1" bestFit="1" customWidth="1"/>
    <col min="2053" max="2053" width="0" style="1" hidden="1" customWidth="1"/>
    <col min="2054" max="2054" width="16" style="1" customWidth="1"/>
    <col min="2055" max="2055" width="18.109375" style="1" customWidth="1"/>
    <col min="2056" max="2056" width="18.33203125" style="1" bestFit="1" customWidth="1"/>
    <col min="2057" max="2057" width="9.109375" style="1"/>
    <col min="2058" max="2059" width="21.6640625" style="1" bestFit="1" customWidth="1"/>
    <col min="2060" max="2060" width="18.6640625" style="1" bestFit="1" customWidth="1"/>
    <col min="2061" max="2304" width="9.109375" style="1"/>
    <col min="2305" max="2305" width="5.88671875" style="1" customWidth="1"/>
    <col min="2306" max="2306" width="60.44140625" style="1" customWidth="1"/>
    <col min="2307" max="2307" width="9.88671875" style="1" bestFit="1" customWidth="1"/>
    <col min="2308" max="2308" width="12.33203125" style="1" bestFit="1" customWidth="1"/>
    <col min="2309" max="2309" width="0" style="1" hidden="1" customWidth="1"/>
    <col min="2310" max="2310" width="16" style="1" customWidth="1"/>
    <col min="2311" max="2311" width="18.109375" style="1" customWidth="1"/>
    <col min="2312" max="2312" width="18.33203125" style="1" bestFit="1" customWidth="1"/>
    <col min="2313" max="2313" width="9.109375" style="1"/>
    <col min="2314" max="2315" width="21.6640625" style="1" bestFit="1" customWidth="1"/>
    <col min="2316" max="2316" width="18.6640625" style="1" bestFit="1" customWidth="1"/>
    <col min="2317" max="2560" width="9.109375" style="1"/>
    <col min="2561" max="2561" width="5.88671875" style="1" customWidth="1"/>
    <col min="2562" max="2562" width="60.44140625" style="1" customWidth="1"/>
    <col min="2563" max="2563" width="9.88671875" style="1" bestFit="1" customWidth="1"/>
    <col min="2564" max="2564" width="12.33203125" style="1" bestFit="1" customWidth="1"/>
    <col min="2565" max="2565" width="0" style="1" hidden="1" customWidth="1"/>
    <col min="2566" max="2566" width="16" style="1" customWidth="1"/>
    <col min="2567" max="2567" width="18.109375" style="1" customWidth="1"/>
    <col min="2568" max="2568" width="18.33203125" style="1" bestFit="1" customWidth="1"/>
    <col min="2569" max="2569" width="9.109375" style="1"/>
    <col min="2570" max="2571" width="21.6640625" style="1" bestFit="1" customWidth="1"/>
    <col min="2572" max="2572" width="18.6640625" style="1" bestFit="1" customWidth="1"/>
    <col min="2573" max="2816" width="9.109375" style="1"/>
    <col min="2817" max="2817" width="5.88671875" style="1" customWidth="1"/>
    <col min="2818" max="2818" width="60.44140625" style="1" customWidth="1"/>
    <col min="2819" max="2819" width="9.88671875" style="1" bestFit="1" customWidth="1"/>
    <col min="2820" max="2820" width="12.33203125" style="1" bestFit="1" customWidth="1"/>
    <col min="2821" max="2821" width="0" style="1" hidden="1" customWidth="1"/>
    <col min="2822" max="2822" width="16" style="1" customWidth="1"/>
    <col min="2823" max="2823" width="18.109375" style="1" customWidth="1"/>
    <col min="2824" max="2824" width="18.33203125" style="1" bestFit="1" customWidth="1"/>
    <col min="2825" max="2825" width="9.109375" style="1"/>
    <col min="2826" max="2827" width="21.6640625" style="1" bestFit="1" customWidth="1"/>
    <col min="2828" max="2828" width="18.6640625" style="1" bestFit="1" customWidth="1"/>
    <col min="2829" max="3072" width="9.109375" style="1"/>
    <col min="3073" max="3073" width="5.88671875" style="1" customWidth="1"/>
    <col min="3074" max="3074" width="60.44140625" style="1" customWidth="1"/>
    <col min="3075" max="3075" width="9.88671875" style="1" bestFit="1" customWidth="1"/>
    <col min="3076" max="3076" width="12.33203125" style="1" bestFit="1" customWidth="1"/>
    <col min="3077" max="3077" width="0" style="1" hidden="1" customWidth="1"/>
    <col min="3078" max="3078" width="16" style="1" customWidth="1"/>
    <col min="3079" max="3079" width="18.109375" style="1" customWidth="1"/>
    <col min="3080" max="3080" width="18.33203125" style="1" bestFit="1" customWidth="1"/>
    <col min="3081" max="3081" width="9.109375" style="1"/>
    <col min="3082" max="3083" width="21.6640625" style="1" bestFit="1" customWidth="1"/>
    <col min="3084" max="3084" width="18.6640625" style="1" bestFit="1" customWidth="1"/>
    <col min="3085" max="3328" width="9.109375" style="1"/>
    <col min="3329" max="3329" width="5.88671875" style="1" customWidth="1"/>
    <col min="3330" max="3330" width="60.44140625" style="1" customWidth="1"/>
    <col min="3331" max="3331" width="9.88671875" style="1" bestFit="1" customWidth="1"/>
    <col min="3332" max="3332" width="12.33203125" style="1" bestFit="1" customWidth="1"/>
    <col min="3333" max="3333" width="0" style="1" hidden="1" customWidth="1"/>
    <col min="3334" max="3334" width="16" style="1" customWidth="1"/>
    <col min="3335" max="3335" width="18.109375" style="1" customWidth="1"/>
    <col min="3336" max="3336" width="18.33203125" style="1" bestFit="1" customWidth="1"/>
    <col min="3337" max="3337" width="9.109375" style="1"/>
    <col min="3338" max="3339" width="21.6640625" style="1" bestFit="1" customWidth="1"/>
    <col min="3340" max="3340" width="18.6640625" style="1" bestFit="1" customWidth="1"/>
    <col min="3341" max="3584" width="9.109375" style="1"/>
    <col min="3585" max="3585" width="5.88671875" style="1" customWidth="1"/>
    <col min="3586" max="3586" width="60.44140625" style="1" customWidth="1"/>
    <col min="3587" max="3587" width="9.88671875" style="1" bestFit="1" customWidth="1"/>
    <col min="3588" max="3588" width="12.33203125" style="1" bestFit="1" customWidth="1"/>
    <col min="3589" max="3589" width="0" style="1" hidden="1" customWidth="1"/>
    <col min="3590" max="3590" width="16" style="1" customWidth="1"/>
    <col min="3591" max="3591" width="18.109375" style="1" customWidth="1"/>
    <col min="3592" max="3592" width="18.33203125" style="1" bestFit="1" customWidth="1"/>
    <col min="3593" max="3593" width="9.109375" style="1"/>
    <col min="3594" max="3595" width="21.6640625" style="1" bestFit="1" customWidth="1"/>
    <col min="3596" max="3596" width="18.6640625" style="1" bestFit="1" customWidth="1"/>
    <col min="3597" max="3840" width="9.109375" style="1"/>
    <col min="3841" max="3841" width="5.88671875" style="1" customWidth="1"/>
    <col min="3842" max="3842" width="60.44140625" style="1" customWidth="1"/>
    <col min="3843" max="3843" width="9.88671875" style="1" bestFit="1" customWidth="1"/>
    <col min="3844" max="3844" width="12.33203125" style="1" bestFit="1" customWidth="1"/>
    <col min="3845" max="3845" width="0" style="1" hidden="1" customWidth="1"/>
    <col min="3846" max="3846" width="16" style="1" customWidth="1"/>
    <col min="3847" max="3847" width="18.109375" style="1" customWidth="1"/>
    <col min="3848" max="3848" width="18.33203125" style="1" bestFit="1" customWidth="1"/>
    <col min="3849" max="3849" width="9.109375" style="1"/>
    <col min="3850" max="3851" width="21.6640625" style="1" bestFit="1" customWidth="1"/>
    <col min="3852" max="3852" width="18.6640625" style="1" bestFit="1" customWidth="1"/>
    <col min="3853" max="4096" width="9.109375" style="1"/>
    <col min="4097" max="4097" width="5.88671875" style="1" customWidth="1"/>
    <col min="4098" max="4098" width="60.44140625" style="1" customWidth="1"/>
    <col min="4099" max="4099" width="9.88671875" style="1" bestFit="1" customWidth="1"/>
    <col min="4100" max="4100" width="12.33203125" style="1" bestFit="1" customWidth="1"/>
    <col min="4101" max="4101" width="0" style="1" hidden="1" customWidth="1"/>
    <col min="4102" max="4102" width="16" style="1" customWidth="1"/>
    <col min="4103" max="4103" width="18.109375" style="1" customWidth="1"/>
    <col min="4104" max="4104" width="18.33203125" style="1" bestFit="1" customWidth="1"/>
    <col min="4105" max="4105" width="9.109375" style="1"/>
    <col min="4106" max="4107" width="21.6640625" style="1" bestFit="1" customWidth="1"/>
    <col min="4108" max="4108" width="18.6640625" style="1" bestFit="1" customWidth="1"/>
    <col min="4109" max="4352" width="9.109375" style="1"/>
    <col min="4353" max="4353" width="5.88671875" style="1" customWidth="1"/>
    <col min="4354" max="4354" width="60.44140625" style="1" customWidth="1"/>
    <col min="4355" max="4355" width="9.88671875" style="1" bestFit="1" customWidth="1"/>
    <col min="4356" max="4356" width="12.33203125" style="1" bestFit="1" customWidth="1"/>
    <col min="4357" max="4357" width="0" style="1" hidden="1" customWidth="1"/>
    <col min="4358" max="4358" width="16" style="1" customWidth="1"/>
    <col min="4359" max="4359" width="18.109375" style="1" customWidth="1"/>
    <col min="4360" max="4360" width="18.33203125" style="1" bestFit="1" customWidth="1"/>
    <col min="4361" max="4361" width="9.109375" style="1"/>
    <col min="4362" max="4363" width="21.6640625" style="1" bestFit="1" customWidth="1"/>
    <col min="4364" max="4364" width="18.6640625" style="1" bestFit="1" customWidth="1"/>
    <col min="4365" max="4608" width="9.109375" style="1"/>
    <col min="4609" max="4609" width="5.88671875" style="1" customWidth="1"/>
    <col min="4610" max="4610" width="60.44140625" style="1" customWidth="1"/>
    <col min="4611" max="4611" width="9.88671875" style="1" bestFit="1" customWidth="1"/>
    <col min="4612" max="4612" width="12.33203125" style="1" bestFit="1" customWidth="1"/>
    <col min="4613" max="4613" width="0" style="1" hidden="1" customWidth="1"/>
    <col min="4614" max="4614" width="16" style="1" customWidth="1"/>
    <col min="4615" max="4615" width="18.109375" style="1" customWidth="1"/>
    <col min="4616" max="4616" width="18.33203125" style="1" bestFit="1" customWidth="1"/>
    <col min="4617" max="4617" width="9.109375" style="1"/>
    <col min="4618" max="4619" width="21.6640625" style="1" bestFit="1" customWidth="1"/>
    <col min="4620" max="4620" width="18.6640625" style="1" bestFit="1" customWidth="1"/>
    <col min="4621" max="4864" width="9.109375" style="1"/>
    <col min="4865" max="4865" width="5.88671875" style="1" customWidth="1"/>
    <col min="4866" max="4866" width="60.44140625" style="1" customWidth="1"/>
    <col min="4867" max="4867" width="9.88671875" style="1" bestFit="1" customWidth="1"/>
    <col min="4868" max="4868" width="12.33203125" style="1" bestFit="1" customWidth="1"/>
    <col min="4869" max="4869" width="0" style="1" hidden="1" customWidth="1"/>
    <col min="4870" max="4870" width="16" style="1" customWidth="1"/>
    <col min="4871" max="4871" width="18.109375" style="1" customWidth="1"/>
    <col min="4872" max="4872" width="18.33203125" style="1" bestFit="1" customWidth="1"/>
    <col min="4873" max="4873" width="9.109375" style="1"/>
    <col min="4874" max="4875" width="21.6640625" style="1" bestFit="1" customWidth="1"/>
    <col min="4876" max="4876" width="18.6640625" style="1" bestFit="1" customWidth="1"/>
    <col min="4877" max="5120" width="9.109375" style="1"/>
    <col min="5121" max="5121" width="5.88671875" style="1" customWidth="1"/>
    <col min="5122" max="5122" width="60.44140625" style="1" customWidth="1"/>
    <col min="5123" max="5123" width="9.88671875" style="1" bestFit="1" customWidth="1"/>
    <col min="5124" max="5124" width="12.33203125" style="1" bestFit="1" customWidth="1"/>
    <col min="5125" max="5125" width="0" style="1" hidden="1" customWidth="1"/>
    <col min="5126" max="5126" width="16" style="1" customWidth="1"/>
    <col min="5127" max="5127" width="18.109375" style="1" customWidth="1"/>
    <col min="5128" max="5128" width="18.33203125" style="1" bestFit="1" customWidth="1"/>
    <col min="5129" max="5129" width="9.109375" style="1"/>
    <col min="5130" max="5131" width="21.6640625" style="1" bestFit="1" customWidth="1"/>
    <col min="5132" max="5132" width="18.6640625" style="1" bestFit="1" customWidth="1"/>
    <col min="5133" max="5376" width="9.109375" style="1"/>
    <col min="5377" max="5377" width="5.88671875" style="1" customWidth="1"/>
    <col min="5378" max="5378" width="60.44140625" style="1" customWidth="1"/>
    <col min="5379" max="5379" width="9.88671875" style="1" bestFit="1" customWidth="1"/>
    <col min="5380" max="5380" width="12.33203125" style="1" bestFit="1" customWidth="1"/>
    <col min="5381" max="5381" width="0" style="1" hidden="1" customWidth="1"/>
    <col min="5382" max="5382" width="16" style="1" customWidth="1"/>
    <col min="5383" max="5383" width="18.109375" style="1" customWidth="1"/>
    <col min="5384" max="5384" width="18.33203125" style="1" bestFit="1" customWidth="1"/>
    <col min="5385" max="5385" width="9.109375" style="1"/>
    <col min="5386" max="5387" width="21.6640625" style="1" bestFit="1" customWidth="1"/>
    <col min="5388" max="5388" width="18.6640625" style="1" bestFit="1" customWidth="1"/>
    <col min="5389" max="5632" width="9.109375" style="1"/>
    <col min="5633" max="5633" width="5.88671875" style="1" customWidth="1"/>
    <col min="5634" max="5634" width="60.44140625" style="1" customWidth="1"/>
    <col min="5635" max="5635" width="9.88671875" style="1" bestFit="1" customWidth="1"/>
    <col min="5636" max="5636" width="12.33203125" style="1" bestFit="1" customWidth="1"/>
    <col min="5637" max="5637" width="0" style="1" hidden="1" customWidth="1"/>
    <col min="5638" max="5638" width="16" style="1" customWidth="1"/>
    <col min="5639" max="5639" width="18.109375" style="1" customWidth="1"/>
    <col min="5640" max="5640" width="18.33203125" style="1" bestFit="1" customWidth="1"/>
    <col min="5641" max="5641" width="9.109375" style="1"/>
    <col min="5642" max="5643" width="21.6640625" style="1" bestFit="1" customWidth="1"/>
    <col min="5644" max="5644" width="18.6640625" style="1" bestFit="1" customWidth="1"/>
    <col min="5645" max="5888" width="9.109375" style="1"/>
    <col min="5889" max="5889" width="5.88671875" style="1" customWidth="1"/>
    <col min="5890" max="5890" width="60.44140625" style="1" customWidth="1"/>
    <col min="5891" max="5891" width="9.88671875" style="1" bestFit="1" customWidth="1"/>
    <col min="5892" max="5892" width="12.33203125" style="1" bestFit="1" customWidth="1"/>
    <col min="5893" max="5893" width="0" style="1" hidden="1" customWidth="1"/>
    <col min="5894" max="5894" width="16" style="1" customWidth="1"/>
    <col min="5895" max="5895" width="18.109375" style="1" customWidth="1"/>
    <col min="5896" max="5896" width="18.33203125" style="1" bestFit="1" customWidth="1"/>
    <col min="5897" max="5897" width="9.109375" style="1"/>
    <col min="5898" max="5899" width="21.6640625" style="1" bestFit="1" customWidth="1"/>
    <col min="5900" max="5900" width="18.6640625" style="1" bestFit="1" customWidth="1"/>
    <col min="5901" max="6144" width="9.109375" style="1"/>
    <col min="6145" max="6145" width="5.88671875" style="1" customWidth="1"/>
    <col min="6146" max="6146" width="60.44140625" style="1" customWidth="1"/>
    <col min="6147" max="6147" width="9.88671875" style="1" bestFit="1" customWidth="1"/>
    <col min="6148" max="6148" width="12.33203125" style="1" bestFit="1" customWidth="1"/>
    <col min="6149" max="6149" width="0" style="1" hidden="1" customWidth="1"/>
    <col min="6150" max="6150" width="16" style="1" customWidth="1"/>
    <col min="6151" max="6151" width="18.109375" style="1" customWidth="1"/>
    <col min="6152" max="6152" width="18.33203125" style="1" bestFit="1" customWidth="1"/>
    <col min="6153" max="6153" width="9.109375" style="1"/>
    <col min="6154" max="6155" width="21.6640625" style="1" bestFit="1" customWidth="1"/>
    <col min="6156" max="6156" width="18.6640625" style="1" bestFit="1" customWidth="1"/>
    <col min="6157" max="6400" width="9.109375" style="1"/>
    <col min="6401" max="6401" width="5.88671875" style="1" customWidth="1"/>
    <col min="6402" max="6402" width="60.44140625" style="1" customWidth="1"/>
    <col min="6403" max="6403" width="9.88671875" style="1" bestFit="1" customWidth="1"/>
    <col min="6404" max="6404" width="12.33203125" style="1" bestFit="1" customWidth="1"/>
    <col min="6405" max="6405" width="0" style="1" hidden="1" customWidth="1"/>
    <col min="6406" max="6406" width="16" style="1" customWidth="1"/>
    <col min="6407" max="6407" width="18.109375" style="1" customWidth="1"/>
    <col min="6408" max="6408" width="18.33203125" style="1" bestFit="1" customWidth="1"/>
    <col min="6409" max="6409" width="9.109375" style="1"/>
    <col min="6410" max="6411" width="21.6640625" style="1" bestFit="1" customWidth="1"/>
    <col min="6412" max="6412" width="18.6640625" style="1" bestFit="1" customWidth="1"/>
    <col min="6413" max="6656" width="9.109375" style="1"/>
    <col min="6657" max="6657" width="5.88671875" style="1" customWidth="1"/>
    <col min="6658" max="6658" width="60.44140625" style="1" customWidth="1"/>
    <col min="6659" max="6659" width="9.88671875" style="1" bestFit="1" customWidth="1"/>
    <col min="6660" max="6660" width="12.33203125" style="1" bestFit="1" customWidth="1"/>
    <col min="6661" max="6661" width="0" style="1" hidden="1" customWidth="1"/>
    <col min="6662" max="6662" width="16" style="1" customWidth="1"/>
    <col min="6663" max="6663" width="18.109375" style="1" customWidth="1"/>
    <col min="6664" max="6664" width="18.33203125" style="1" bestFit="1" customWidth="1"/>
    <col min="6665" max="6665" width="9.109375" style="1"/>
    <col min="6666" max="6667" width="21.6640625" style="1" bestFit="1" customWidth="1"/>
    <col min="6668" max="6668" width="18.6640625" style="1" bestFit="1" customWidth="1"/>
    <col min="6669" max="6912" width="9.109375" style="1"/>
    <col min="6913" max="6913" width="5.88671875" style="1" customWidth="1"/>
    <col min="6914" max="6914" width="60.44140625" style="1" customWidth="1"/>
    <col min="6915" max="6915" width="9.88671875" style="1" bestFit="1" customWidth="1"/>
    <col min="6916" max="6916" width="12.33203125" style="1" bestFit="1" customWidth="1"/>
    <col min="6917" max="6917" width="0" style="1" hidden="1" customWidth="1"/>
    <col min="6918" max="6918" width="16" style="1" customWidth="1"/>
    <col min="6919" max="6919" width="18.109375" style="1" customWidth="1"/>
    <col min="6920" max="6920" width="18.33203125" style="1" bestFit="1" customWidth="1"/>
    <col min="6921" max="6921" width="9.109375" style="1"/>
    <col min="6922" max="6923" width="21.6640625" style="1" bestFit="1" customWidth="1"/>
    <col min="6924" max="6924" width="18.6640625" style="1" bestFit="1" customWidth="1"/>
    <col min="6925" max="7168" width="9.109375" style="1"/>
    <col min="7169" max="7169" width="5.88671875" style="1" customWidth="1"/>
    <col min="7170" max="7170" width="60.44140625" style="1" customWidth="1"/>
    <col min="7171" max="7171" width="9.88671875" style="1" bestFit="1" customWidth="1"/>
    <col min="7172" max="7172" width="12.33203125" style="1" bestFit="1" customWidth="1"/>
    <col min="7173" max="7173" width="0" style="1" hidden="1" customWidth="1"/>
    <col min="7174" max="7174" width="16" style="1" customWidth="1"/>
    <col min="7175" max="7175" width="18.109375" style="1" customWidth="1"/>
    <col min="7176" max="7176" width="18.33203125" style="1" bestFit="1" customWidth="1"/>
    <col min="7177" max="7177" width="9.109375" style="1"/>
    <col min="7178" max="7179" width="21.6640625" style="1" bestFit="1" customWidth="1"/>
    <col min="7180" max="7180" width="18.6640625" style="1" bestFit="1" customWidth="1"/>
    <col min="7181" max="7424" width="9.109375" style="1"/>
    <col min="7425" max="7425" width="5.88671875" style="1" customWidth="1"/>
    <col min="7426" max="7426" width="60.44140625" style="1" customWidth="1"/>
    <col min="7427" max="7427" width="9.88671875" style="1" bestFit="1" customWidth="1"/>
    <col min="7428" max="7428" width="12.33203125" style="1" bestFit="1" customWidth="1"/>
    <col min="7429" max="7429" width="0" style="1" hidden="1" customWidth="1"/>
    <col min="7430" max="7430" width="16" style="1" customWidth="1"/>
    <col min="7431" max="7431" width="18.109375" style="1" customWidth="1"/>
    <col min="7432" max="7432" width="18.33203125" style="1" bestFit="1" customWidth="1"/>
    <col min="7433" max="7433" width="9.109375" style="1"/>
    <col min="7434" max="7435" width="21.6640625" style="1" bestFit="1" customWidth="1"/>
    <col min="7436" max="7436" width="18.6640625" style="1" bestFit="1" customWidth="1"/>
    <col min="7437" max="7680" width="9.109375" style="1"/>
    <col min="7681" max="7681" width="5.88671875" style="1" customWidth="1"/>
    <col min="7682" max="7682" width="60.44140625" style="1" customWidth="1"/>
    <col min="7683" max="7683" width="9.88671875" style="1" bestFit="1" customWidth="1"/>
    <col min="7684" max="7684" width="12.33203125" style="1" bestFit="1" customWidth="1"/>
    <col min="7685" max="7685" width="0" style="1" hidden="1" customWidth="1"/>
    <col min="7686" max="7686" width="16" style="1" customWidth="1"/>
    <col min="7687" max="7687" width="18.109375" style="1" customWidth="1"/>
    <col min="7688" max="7688" width="18.33203125" style="1" bestFit="1" customWidth="1"/>
    <col min="7689" max="7689" width="9.109375" style="1"/>
    <col min="7690" max="7691" width="21.6640625" style="1" bestFit="1" customWidth="1"/>
    <col min="7692" max="7692" width="18.6640625" style="1" bestFit="1" customWidth="1"/>
    <col min="7693" max="7936" width="9.109375" style="1"/>
    <col min="7937" max="7937" width="5.88671875" style="1" customWidth="1"/>
    <col min="7938" max="7938" width="60.44140625" style="1" customWidth="1"/>
    <col min="7939" max="7939" width="9.88671875" style="1" bestFit="1" customWidth="1"/>
    <col min="7940" max="7940" width="12.33203125" style="1" bestFit="1" customWidth="1"/>
    <col min="7941" max="7941" width="0" style="1" hidden="1" customWidth="1"/>
    <col min="7942" max="7942" width="16" style="1" customWidth="1"/>
    <col min="7943" max="7943" width="18.109375" style="1" customWidth="1"/>
    <col min="7944" max="7944" width="18.33203125" style="1" bestFit="1" customWidth="1"/>
    <col min="7945" max="7945" width="9.109375" style="1"/>
    <col min="7946" max="7947" width="21.6640625" style="1" bestFit="1" customWidth="1"/>
    <col min="7948" max="7948" width="18.6640625" style="1" bestFit="1" customWidth="1"/>
    <col min="7949" max="8192" width="9.109375" style="1"/>
    <col min="8193" max="8193" width="5.88671875" style="1" customWidth="1"/>
    <col min="8194" max="8194" width="60.44140625" style="1" customWidth="1"/>
    <col min="8195" max="8195" width="9.88671875" style="1" bestFit="1" customWidth="1"/>
    <col min="8196" max="8196" width="12.33203125" style="1" bestFit="1" customWidth="1"/>
    <col min="8197" max="8197" width="0" style="1" hidden="1" customWidth="1"/>
    <col min="8198" max="8198" width="16" style="1" customWidth="1"/>
    <col min="8199" max="8199" width="18.109375" style="1" customWidth="1"/>
    <col min="8200" max="8200" width="18.33203125" style="1" bestFit="1" customWidth="1"/>
    <col min="8201" max="8201" width="9.109375" style="1"/>
    <col min="8202" max="8203" width="21.6640625" style="1" bestFit="1" customWidth="1"/>
    <col min="8204" max="8204" width="18.6640625" style="1" bestFit="1" customWidth="1"/>
    <col min="8205" max="8448" width="9.109375" style="1"/>
    <col min="8449" max="8449" width="5.88671875" style="1" customWidth="1"/>
    <col min="8450" max="8450" width="60.44140625" style="1" customWidth="1"/>
    <col min="8451" max="8451" width="9.88671875" style="1" bestFit="1" customWidth="1"/>
    <col min="8452" max="8452" width="12.33203125" style="1" bestFit="1" customWidth="1"/>
    <col min="8453" max="8453" width="0" style="1" hidden="1" customWidth="1"/>
    <col min="8454" max="8454" width="16" style="1" customWidth="1"/>
    <col min="8455" max="8455" width="18.109375" style="1" customWidth="1"/>
    <col min="8456" max="8456" width="18.33203125" style="1" bestFit="1" customWidth="1"/>
    <col min="8457" max="8457" width="9.109375" style="1"/>
    <col min="8458" max="8459" width="21.6640625" style="1" bestFit="1" customWidth="1"/>
    <col min="8460" max="8460" width="18.6640625" style="1" bestFit="1" customWidth="1"/>
    <col min="8461" max="8704" width="9.109375" style="1"/>
    <col min="8705" max="8705" width="5.88671875" style="1" customWidth="1"/>
    <col min="8706" max="8706" width="60.44140625" style="1" customWidth="1"/>
    <col min="8707" max="8707" width="9.88671875" style="1" bestFit="1" customWidth="1"/>
    <col min="8708" max="8708" width="12.33203125" style="1" bestFit="1" customWidth="1"/>
    <col min="8709" max="8709" width="0" style="1" hidden="1" customWidth="1"/>
    <col min="8710" max="8710" width="16" style="1" customWidth="1"/>
    <col min="8711" max="8711" width="18.109375" style="1" customWidth="1"/>
    <col min="8712" max="8712" width="18.33203125" style="1" bestFit="1" customWidth="1"/>
    <col min="8713" max="8713" width="9.109375" style="1"/>
    <col min="8714" max="8715" width="21.6640625" style="1" bestFit="1" customWidth="1"/>
    <col min="8716" max="8716" width="18.6640625" style="1" bestFit="1" customWidth="1"/>
    <col min="8717" max="8960" width="9.109375" style="1"/>
    <col min="8961" max="8961" width="5.88671875" style="1" customWidth="1"/>
    <col min="8962" max="8962" width="60.44140625" style="1" customWidth="1"/>
    <col min="8963" max="8963" width="9.88671875" style="1" bestFit="1" customWidth="1"/>
    <col min="8964" max="8964" width="12.33203125" style="1" bestFit="1" customWidth="1"/>
    <col min="8965" max="8965" width="0" style="1" hidden="1" customWidth="1"/>
    <col min="8966" max="8966" width="16" style="1" customWidth="1"/>
    <col min="8967" max="8967" width="18.109375" style="1" customWidth="1"/>
    <col min="8968" max="8968" width="18.33203125" style="1" bestFit="1" customWidth="1"/>
    <col min="8969" max="8969" width="9.109375" style="1"/>
    <col min="8970" max="8971" width="21.6640625" style="1" bestFit="1" customWidth="1"/>
    <col min="8972" max="8972" width="18.6640625" style="1" bestFit="1" customWidth="1"/>
    <col min="8973" max="9216" width="9.109375" style="1"/>
    <col min="9217" max="9217" width="5.88671875" style="1" customWidth="1"/>
    <col min="9218" max="9218" width="60.44140625" style="1" customWidth="1"/>
    <col min="9219" max="9219" width="9.88671875" style="1" bestFit="1" customWidth="1"/>
    <col min="9220" max="9220" width="12.33203125" style="1" bestFit="1" customWidth="1"/>
    <col min="9221" max="9221" width="0" style="1" hidden="1" customWidth="1"/>
    <col min="9222" max="9222" width="16" style="1" customWidth="1"/>
    <col min="9223" max="9223" width="18.109375" style="1" customWidth="1"/>
    <col min="9224" max="9224" width="18.33203125" style="1" bestFit="1" customWidth="1"/>
    <col min="9225" max="9225" width="9.109375" style="1"/>
    <col min="9226" max="9227" width="21.6640625" style="1" bestFit="1" customWidth="1"/>
    <col min="9228" max="9228" width="18.6640625" style="1" bestFit="1" customWidth="1"/>
    <col min="9229" max="9472" width="9.109375" style="1"/>
    <col min="9473" max="9473" width="5.88671875" style="1" customWidth="1"/>
    <col min="9474" max="9474" width="60.44140625" style="1" customWidth="1"/>
    <col min="9475" max="9475" width="9.88671875" style="1" bestFit="1" customWidth="1"/>
    <col min="9476" max="9476" width="12.33203125" style="1" bestFit="1" customWidth="1"/>
    <col min="9477" max="9477" width="0" style="1" hidden="1" customWidth="1"/>
    <col min="9478" max="9478" width="16" style="1" customWidth="1"/>
    <col min="9479" max="9479" width="18.109375" style="1" customWidth="1"/>
    <col min="9480" max="9480" width="18.33203125" style="1" bestFit="1" customWidth="1"/>
    <col min="9481" max="9481" width="9.109375" style="1"/>
    <col min="9482" max="9483" width="21.6640625" style="1" bestFit="1" customWidth="1"/>
    <col min="9484" max="9484" width="18.6640625" style="1" bestFit="1" customWidth="1"/>
    <col min="9485" max="9728" width="9.109375" style="1"/>
    <col min="9729" max="9729" width="5.88671875" style="1" customWidth="1"/>
    <col min="9730" max="9730" width="60.44140625" style="1" customWidth="1"/>
    <col min="9731" max="9731" width="9.88671875" style="1" bestFit="1" customWidth="1"/>
    <col min="9732" max="9732" width="12.33203125" style="1" bestFit="1" customWidth="1"/>
    <col min="9733" max="9733" width="0" style="1" hidden="1" customWidth="1"/>
    <col min="9734" max="9734" width="16" style="1" customWidth="1"/>
    <col min="9735" max="9735" width="18.109375" style="1" customWidth="1"/>
    <col min="9736" max="9736" width="18.33203125" style="1" bestFit="1" customWidth="1"/>
    <col min="9737" max="9737" width="9.109375" style="1"/>
    <col min="9738" max="9739" width="21.6640625" style="1" bestFit="1" customWidth="1"/>
    <col min="9740" max="9740" width="18.6640625" style="1" bestFit="1" customWidth="1"/>
    <col min="9741" max="9984" width="9.109375" style="1"/>
    <col min="9985" max="9985" width="5.88671875" style="1" customWidth="1"/>
    <col min="9986" max="9986" width="60.44140625" style="1" customWidth="1"/>
    <col min="9987" max="9987" width="9.88671875" style="1" bestFit="1" customWidth="1"/>
    <col min="9988" max="9988" width="12.33203125" style="1" bestFit="1" customWidth="1"/>
    <col min="9989" max="9989" width="0" style="1" hidden="1" customWidth="1"/>
    <col min="9990" max="9990" width="16" style="1" customWidth="1"/>
    <col min="9991" max="9991" width="18.109375" style="1" customWidth="1"/>
    <col min="9992" max="9992" width="18.33203125" style="1" bestFit="1" customWidth="1"/>
    <col min="9993" max="9993" width="9.109375" style="1"/>
    <col min="9994" max="9995" width="21.6640625" style="1" bestFit="1" customWidth="1"/>
    <col min="9996" max="9996" width="18.6640625" style="1" bestFit="1" customWidth="1"/>
    <col min="9997" max="10240" width="9.109375" style="1"/>
    <col min="10241" max="10241" width="5.88671875" style="1" customWidth="1"/>
    <col min="10242" max="10242" width="60.44140625" style="1" customWidth="1"/>
    <col min="10243" max="10243" width="9.88671875" style="1" bestFit="1" customWidth="1"/>
    <col min="10244" max="10244" width="12.33203125" style="1" bestFit="1" customWidth="1"/>
    <col min="10245" max="10245" width="0" style="1" hidden="1" customWidth="1"/>
    <col min="10246" max="10246" width="16" style="1" customWidth="1"/>
    <col min="10247" max="10247" width="18.109375" style="1" customWidth="1"/>
    <col min="10248" max="10248" width="18.33203125" style="1" bestFit="1" customWidth="1"/>
    <col min="10249" max="10249" width="9.109375" style="1"/>
    <col min="10250" max="10251" width="21.6640625" style="1" bestFit="1" customWidth="1"/>
    <col min="10252" max="10252" width="18.6640625" style="1" bestFit="1" customWidth="1"/>
    <col min="10253" max="10496" width="9.109375" style="1"/>
    <col min="10497" max="10497" width="5.88671875" style="1" customWidth="1"/>
    <col min="10498" max="10498" width="60.44140625" style="1" customWidth="1"/>
    <col min="10499" max="10499" width="9.88671875" style="1" bestFit="1" customWidth="1"/>
    <col min="10500" max="10500" width="12.33203125" style="1" bestFit="1" customWidth="1"/>
    <col min="10501" max="10501" width="0" style="1" hidden="1" customWidth="1"/>
    <col min="10502" max="10502" width="16" style="1" customWidth="1"/>
    <col min="10503" max="10503" width="18.109375" style="1" customWidth="1"/>
    <col min="10504" max="10504" width="18.33203125" style="1" bestFit="1" customWidth="1"/>
    <col min="10505" max="10505" width="9.109375" style="1"/>
    <col min="10506" max="10507" width="21.6640625" style="1" bestFit="1" customWidth="1"/>
    <col min="10508" max="10508" width="18.6640625" style="1" bestFit="1" customWidth="1"/>
    <col min="10509" max="10752" width="9.109375" style="1"/>
    <col min="10753" max="10753" width="5.88671875" style="1" customWidth="1"/>
    <col min="10754" max="10754" width="60.44140625" style="1" customWidth="1"/>
    <col min="10755" max="10755" width="9.88671875" style="1" bestFit="1" customWidth="1"/>
    <col min="10756" max="10756" width="12.33203125" style="1" bestFit="1" customWidth="1"/>
    <col min="10757" max="10757" width="0" style="1" hidden="1" customWidth="1"/>
    <col min="10758" max="10758" width="16" style="1" customWidth="1"/>
    <col min="10759" max="10759" width="18.109375" style="1" customWidth="1"/>
    <col min="10760" max="10760" width="18.33203125" style="1" bestFit="1" customWidth="1"/>
    <col min="10761" max="10761" width="9.109375" style="1"/>
    <col min="10762" max="10763" width="21.6640625" style="1" bestFit="1" customWidth="1"/>
    <col min="10764" max="10764" width="18.6640625" style="1" bestFit="1" customWidth="1"/>
    <col min="10765" max="11008" width="9.109375" style="1"/>
    <col min="11009" max="11009" width="5.88671875" style="1" customWidth="1"/>
    <col min="11010" max="11010" width="60.44140625" style="1" customWidth="1"/>
    <col min="11011" max="11011" width="9.88671875" style="1" bestFit="1" customWidth="1"/>
    <col min="11012" max="11012" width="12.33203125" style="1" bestFit="1" customWidth="1"/>
    <col min="11013" max="11013" width="0" style="1" hidden="1" customWidth="1"/>
    <col min="11014" max="11014" width="16" style="1" customWidth="1"/>
    <col min="11015" max="11015" width="18.109375" style="1" customWidth="1"/>
    <col min="11016" max="11016" width="18.33203125" style="1" bestFit="1" customWidth="1"/>
    <col min="11017" max="11017" width="9.109375" style="1"/>
    <col min="11018" max="11019" width="21.6640625" style="1" bestFit="1" customWidth="1"/>
    <col min="11020" max="11020" width="18.6640625" style="1" bestFit="1" customWidth="1"/>
    <col min="11021" max="11264" width="9.109375" style="1"/>
    <col min="11265" max="11265" width="5.88671875" style="1" customWidth="1"/>
    <col min="11266" max="11266" width="60.44140625" style="1" customWidth="1"/>
    <col min="11267" max="11267" width="9.88671875" style="1" bestFit="1" customWidth="1"/>
    <col min="11268" max="11268" width="12.33203125" style="1" bestFit="1" customWidth="1"/>
    <col min="11269" max="11269" width="0" style="1" hidden="1" customWidth="1"/>
    <col min="11270" max="11270" width="16" style="1" customWidth="1"/>
    <col min="11271" max="11271" width="18.109375" style="1" customWidth="1"/>
    <col min="11272" max="11272" width="18.33203125" style="1" bestFit="1" customWidth="1"/>
    <col min="11273" max="11273" width="9.109375" style="1"/>
    <col min="11274" max="11275" width="21.6640625" style="1" bestFit="1" customWidth="1"/>
    <col min="11276" max="11276" width="18.6640625" style="1" bestFit="1" customWidth="1"/>
    <col min="11277" max="11520" width="9.109375" style="1"/>
    <col min="11521" max="11521" width="5.88671875" style="1" customWidth="1"/>
    <col min="11522" max="11522" width="60.44140625" style="1" customWidth="1"/>
    <col min="11523" max="11523" width="9.88671875" style="1" bestFit="1" customWidth="1"/>
    <col min="11524" max="11524" width="12.33203125" style="1" bestFit="1" customWidth="1"/>
    <col min="11525" max="11525" width="0" style="1" hidden="1" customWidth="1"/>
    <col min="11526" max="11526" width="16" style="1" customWidth="1"/>
    <col min="11527" max="11527" width="18.109375" style="1" customWidth="1"/>
    <col min="11528" max="11528" width="18.33203125" style="1" bestFit="1" customWidth="1"/>
    <col min="11529" max="11529" width="9.109375" style="1"/>
    <col min="11530" max="11531" width="21.6640625" style="1" bestFit="1" customWidth="1"/>
    <col min="11532" max="11532" width="18.6640625" style="1" bestFit="1" customWidth="1"/>
    <col min="11533" max="11776" width="9.109375" style="1"/>
    <col min="11777" max="11777" width="5.88671875" style="1" customWidth="1"/>
    <col min="11778" max="11778" width="60.44140625" style="1" customWidth="1"/>
    <col min="11779" max="11779" width="9.88671875" style="1" bestFit="1" customWidth="1"/>
    <col min="11780" max="11780" width="12.33203125" style="1" bestFit="1" customWidth="1"/>
    <col min="11781" max="11781" width="0" style="1" hidden="1" customWidth="1"/>
    <col min="11782" max="11782" width="16" style="1" customWidth="1"/>
    <col min="11783" max="11783" width="18.109375" style="1" customWidth="1"/>
    <col min="11784" max="11784" width="18.33203125" style="1" bestFit="1" customWidth="1"/>
    <col min="11785" max="11785" width="9.109375" style="1"/>
    <col min="11786" max="11787" width="21.6640625" style="1" bestFit="1" customWidth="1"/>
    <col min="11788" max="11788" width="18.6640625" style="1" bestFit="1" customWidth="1"/>
    <col min="11789" max="12032" width="9.109375" style="1"/>
    <col min="12033" max="12033" width="5.88671875" style="1" customWidth="1"/>
    <col min="12034" max="12034" width="60.44140625" style="1" customWidth="1"/>
    <col min="12035" max="12035" width="9.88671875" style="1" bestFit="1" customWidth="1"/>
    <col min="12036" max="12036" width="12.33203125" style="1" bestFit="1" customWidth="1"/>
    <col min="12037" max="12037" width="0" style="1" hidden="1" customWidth="1"/>
    <col min="12038" max="12038" width="16" style="1" customWidth="1"/>
    <col min="12039" max="12039" width="18.109375" style="1" customWidth="1"/>
    <col min="12040" max="12040" width="18.33203125" style="1" bestFit="1" customWidth="1"/>
    <col min="12041" max="12041" width="9.109375" style="1"/>
    <col min="12042" max="12043" width="21.6640625" style="1" bestFit="1" customWidth="1"/>
    <col min="12044" max="12044" width="18.6640625" style="1" bestFit="1" customWidth="1"/>
    <col min="12045" max="12288" width="9.109375" style="1"/>
    <col min="12289" max="12289" width="5.88671875" style="1" customWidth="1"/>
    <col min="12290" max="12290" width="60.44140625" style="1" customWidth="1"/>
    <col min="12291" max="12291" width="9.88671875" style="1" bestFit="1" customWidth="1"/>
    <col min="12292" max="12292" width="12.33203125" style="1" bestFit="1" customWidth="1"/>
    <col min="12293" max="12293" width="0" style="1" hidden="1" customWidth="1"/>
    <col min="12294" max="12294" width="16" style="1" customWidth="1"/>
    <col min="12295" max="12295" width="18.109375" style="1" customWidth="1"/>
    <col min="12296" max="12296" width="18.33203125" style="1" bestFit="1" customWidth="1"/>
    <col min="12297" max="12297" width="9.109375" style="1"/>
    <col min="12298" max="12299" width="21.6640625" style="1" bestFit="1" customWidth="1"/>
    <col min="12300" max="12300" width="18.6640625" style="1" bestFit="1" customWidth="1"/>
    <col min="12301" max="12544" width="9.109375" style="1"/>
    <col min="12545" max="12545" width="5.88671875" style="1" customWidth="1"/>
    <col min="12546" max="12546" width="60.44140625" style="1" customWidth="1"/>
    <col min="12547" max="12547" width="9.88671875" style="1" bestFit="1" customWidth="1"/>
    <col min="12548" max="12548" width="12.33203125" style="1" bestFit="1" customWidth="1"/>
    <col min="12549" max="12549" width="0" style="1" hidden="1" customWidth="1"/>
    <col min="12550" max="12550" width="16" style="1" customWidth="1"/>
    <col min="12551" max="12551" width="18.109375" style="1" customWidth="1"/>
    <col min="12552" max="12552" width="18.33203125" style="1" bestFit="1" customWidth="1"/>
    <col min="12553" max="12553" width="9.109375" style="1"/>
    <col min="12554" max="12555" width="21.6640625" style="1" bestFit="1" customWidth="1"/>
    <col min="12556" max="12556" width="18.6640625" style="1" bestFit="1" customWidth="1"/>
    <col min="12557" max="12800" width="9.109375" style="1"/>
    <col min="12801" max="12801" width="5.88671875" style="1" customWidth="1"/>
    <col min="12802" max="12802" width="60.44140625" style="1" customWidth="1"/>
    <col min="12803" max="12803" width="9.88671875" style="1" bestFit="1" customWidth="1"/>
    <col min="12804" max="12804" width="12.33203125" style="1" bestFit="1" customWidth="1"/>
    <col min="12805" max="12805" width="0" style="1" hidden="1" customWidth="1"/>
    <col min="12806" max="12806" width="16" style="1" customWidth="1"/>
    <col min="12807" max="12807" width="18.109375" style="1" customWidth="1"/>
    <col min="12808" max="12808" width="18.33203125" style="1" bestFit="1" customWidth="1"/>
    <col min="12809" max="12809" width="9.109375" style="1"/>
    <col min="12810" max="12811" width="21.6640625" style="1" bestFit="1" customWidth="1"/>
    <col min="12812" max="12812" width="18.6640625" style="1" bestFit="1" customWidth="1"/>
    <col min="12813" max="13056" width="9.109375" style="1"/>
    <col min="13057" max="13057" width="5.88671875" style="1" customWidth="1"/>
    <col min="13058" max="13058" width="60.44140625" style="1" customWidth="1"/>
    <col min="13059" max="13059" width="9.88671875" style="1" bestFit="1" customWidth="1"/>
    <col min="13060" max="13060" width="12.33203125" style="1" bestFit="1" customWidth="1"/>
    <col min="13061" max="13061" width="0" style="1" hidden="1" customWidth="1"/>
    <col min="13062" max="13062" width="16" style="1" customWidth="1"/>
    <col min="13063" max="13063" width="18.109375" style="1" customWidth="1"/>
    <col min="13064" max="13064" width="18.33203125" style="1" bestFit="1" customWidth="1"/>
    <col min="13065" max="13065" width="9.109375" style="1"/>
    <col min="13066" max="13067" width="21.6640625" style="1" bestFit="1" customWidth="1"/>
    <col min="13068" max="13068" width="18.6640625" style="1" bestFit="1" customWidth="1"/>
    <col min="13069" max="13312" width="9.109375" style="1"/>
    <col min="13313" max="13313" width="5.88671875" style="1" customWidth="1"/>
    <col min="13314" max="13314" width="60.44140625" style="1" customWidth="1"/>
    <col min="13315" max="13315" width="9.88671875" style="1" bestFit="1" customWidth="1"/>
    <col min="13316" max="13316" width="12.33203125" style="1" bestFit="1" customWidth="1"/>
    <col min="13317" max="13317" width="0" style="1" hidden="1" customWidth="1"/>
    <col min="13318" max="13318" width="16" style="1" customWidth="1"/>
    <col min="13319" max="13319" width="18.109375" style="1" customWidth="1"/>
    <col min="13320" max="13320" width="18.33203125" style="1" bestFit="1" customWidth="1"/>
    <col min="13321" max="13321" width="9.109375" style="1"/>
    <col min="13322" max="13323" width="21.6640625" style="1" bestFit="1" customWidth="1"/>
    <col min="13324" max="13324" width="18.6640625" style="1" bestFit="1" customWidth="1"/>
    <col min="13325" max="13568" width="9.109375" style="1"/>
    <col min="13569" max="13569" width="5.88671875" style="1" customWidth="1"/>
    <col min="13570" max="13570" width="60.44140625" style="1" customWidth="1"/>
    <col min="13571" max="13571" width="9.88671875" style="1" bestFit="1" customWidth="1"/>
    <col min="13572" max="13572" width="12.33203125" style="1" bestFit="1" customWidth="1"/>
    <col min="13573" max="13573" width="0" style="1" hidden="1" customWidth="1"/>
    <col min="13574" max="13574" width="16" style="1" customWidth="1"/>
    <col min="13575" max="13575" width="18.109375" style="1" customWidth="1"/>
    <col min="13576" max="13576" width="18.33203125" style="1" bestFit="1" customWidth="1"/>
    <col min="13577" max="13577" width="9.109375" style="1"/>
    <col min="13578" max="13579" width="21.6640625" style="1" bestFit="1" customWidth="1"/>
    <col min="13580" max="13580" width="18.6640625" style="1" bestFit="1" customWidth="1"/>
    <col min="13581" max="13824" width="9.109375" style="1"/>
    <col min="13825" max="13825" width="5.88671875" style="1" customWidth="1"/>
    <col min="13826" max="13826" width="60.44140625" style="1" customWidth="1"/>
    <col min="13827" max="13827" width="9.88671875" style="1" bestFit="1" customWidth="1"/>
    <col min="13828" max="13828" width="12.33203125" style="1" bestFit="1" customWidth="1"/>
    <col min="13829" max="13829" width="0" style="1" hidden="1" customWidth="1"/>
    <col min="13830" max="13830" width="16" style="1" customWidth="1"/>
    <col min="13831" max="13831" width="18.109375" style="1" customWidth="1"/>
    <col min="13832" max="13832" width="18.33203125" style="1" bestFit="1" customWidth="1"/>
    <col min="13833" max="13833" width="9.109375" style="1"/>
    <col min="13834" max="13835" width="21.6640625" style="1" bestFit="1" customWidth="1"/>
    <col min="13836" max="13836" width="18.6640625" style="1" bestFit="1" customWidth="1"/>
    <col min="13837" max="14080" width="9.109375" style="1"/>
    <col min="14081" max="14081" width="5.88671875" style="1" customWidth="1"/>
    <col min="14082" max="14082" width="60.44140625" style="1" customWidth="1"/>
    <col min="14083" max="14083" width="9.88671875" style="1" bestFit="1" customWidth="1"/>
    <col min="14084" max="14084" width="12.33203125" style="1" bestFit="1" customWidth="1"/>
    <col min="14085" max="14085" width="0" style="1" hidden="1" customWidth="1"/>
    <col min="14086" max="14086" width="16" style="1" customWidth="1"/>
    <col min="14087" max="14087" width="18.109375" style="1" customWidth="1"/>
    <col min="14088" max="14088" width="18.33203125" style="1" bestFit="1" customWidth="1"/>
    <col min="14089" max="14089" width="9.109375" style="1"/>
    <col min="14090" max="14091" width="21.6640625" style="1" bestFit="1" customWidth="1"/>
    <col min="14092" max="14092" width="18.6640625" style="1" bestFit="1" customWidth="1"/>
    <col min="14093" max="14336" width="9.109375" style="1"/>
    <col min="14337" max="14337" width="5.88671875" style="1" customWidth="1"/>
    <col min="14338" max="14338" width="60.44140625" style="1" customWidth="1"/>
    <col min="14339" max="14339" width="9.88671875" style="1" bestFit="1" customWidth="1"/>
    <col min="14340" max="14340" width="12.33203125" style="1" bestFit="1" customWidth="1"/>
    <col min="14341" max="14341" width="0" style="1" hidden="1" customWidth="1"/>
    <col min="14342" max="14342" width="16" style="1" customWidth="1"/>
    <col min="14343" max="14343" width="18.109375" style="1" customWidth="1"/>
    <col min="14344" max="14344" width="18.33203125" style="1" bestFit="1" customWidth="1"/>
    <col min="14345" max="14345" width="9.109375" style="1"/>
    <col min="14346" max="14347" width="21.6640625" style="1" bestFit="1" customWidth="1"/>
    <col min="14348" max="14348" width="18.6640625" style="1" bestFit="1" customWidth="1"/>
    <col min="14349" max="14592" width="9.109375" style="1"/>
    <col min="14593" max="14593" width="5.88671875" style="1" customWidth="1"/>
    <col min="14594" max="14594" width="60.44140625" style="1" customWidth="1"/>
    <col min="14595" max="14595" width="9.88671875" style="1" bestFit="1" customWidth="1"/>
    <col min="14596" max="14596" width="12.33203125" style="1" bestFit="1" customWidth="1"/>
    <col min="14597" max="14597" width="0" style="1" hidden="1" customWidth="1"/>
    <col min="14598" max="14598" width="16" style="1" customWidth="1"/>
    <col min="14599" max="14599" width="18.109375" style="1" customWidth="1"/>
    <col min="14600" max="14600" width="18.33203125" style="1" bestFit="1" customWidth="1"/>
    <col min="14601" max="14601" width="9.109375" style="1"/>
    <col min="14602" max="14603" width="21.6640625" style="1" bestFit="1" customWidth="1"/>
    <col min="14604" max="14604" width="18.6640625" style="1" bestFit="1" customWidth="1"/>
    <col min="14605" max="14848" width="9.109375" style="1"/>
    <col min="14849" max="14849" width="5.88671875" style="1" customWidth="1"/>
    <col min="14850" max="14850" width="60.44140625" style="1" customWidth="1"/>
    <col min="14851" max="14851" width="9.88671875" style="1" bestFit="1" customWidth="1"/>
    <col min="14852" max="14852" width="12.33203125" style="1" bestFit="1" customWidth="1"/>
    <col min="14853" max="14853" width="0" style="1" hidden="1" customWidth="1"/>
    <col min="14854" max="14854" width="16" style="1" customWidth="1"/>
    <col min="14855" max="14855" width="18.109375" style="1" customWidth="1"/>
    <col min="14856" max="14856" width="18.33203125" style="1" bestFit="1" customWidth="1"/>
    <col min="14857" max="14857" width="9.109375" style="1"/>
    <col min="14858" max="14859" width="21.6640625" style="1" bestFit="1" customWidth="1"/>
    <col min="14860" max="14860" width="18.6640625" style="1" bestFit="1" customWidth="1"/>
    <col min="14861" max="15104" width="9.109375" style="1"/>
    <col min="15105" max="15105" width="5.88671875" style="1" customWidth="1"/>
    <col min="15106" max="15106" width="60.44140625" style="1" customWidth="1"/>
    <col min="15107" max="15107" width="9.88671875" style="1" bestFit="1" customWidth="1"/>
    <col min="15108" max="15108" width="12.33203125" style="1" bestFit="1" customWidth="1"/>
    <col min="15109" max="15109" width="0" style="1" hidden="1" customWidth="1"/>
    <col min="15110" max="15110" width="16" style="1" customWidth="1"/>
    <col min="15111" max="15111" width="18.109375" style="1" customWidth="1"/>
    <col min="15112" max="15112" width="18.33203125" style="1" bestFit="1" customWidth="1"/>
    <col min="15113" max="15113" width="9.109375" style="1"/>
    <col min="15114" max="15115" width="21.6640625" style="1" bestFit="1" customWidth="1"/>
    <col min="15116" max="15116" width="18.6640625" style="1" bestFit="1" customWidth="1"/>
    <col min="15117" max="15360" width="9.109375" style="1"/>
    <col min="15361" max="15361" width="5.88671875" style="1" customWidth="1"/>
    <col min="15362" max="15362" width="60.44140625" style="1" customWidth="1"/>
    <col min="15363" max="15363" width="9.88671875" style="1" bestFit="1" customWidth="1"/>
    <col min="15364" max="15364" width="12.33203125" style="1" bestFit="1" customWidth="1"/>
    <col min="15365" max="15365" width="0" style="1" hidden="1" customWidth="1"/>
    <col min="15366" max="15366" width="16" style="1" customWidth="1"/>
    <col min="15367" max="15367" width="18.109375" style="1" customWidth="1"/>
    <col min="15368" max="15368" width="18.33203125" style="1" bestFit="1" customWidth="1"/>
    <col min="15369" max="15369" width="9.109375" style="1"/>
    <col min="15370" max="15371" width="21.6640625" style="1" bestFit="1" customWidth="1"/>
    <col min="15372" max="15372" width="18.6640625" style="1" bestFit="1" customWidth="1"/>
    <col min="15373" max="15616" width="9.109375" style="1"/>
    <col min="15617" max="15617" width="5.88671875" style="1" customWidth="1"/>
    <col min="15618" max="15618" width="60.44140625" style="1" customWidth="1"/>
    <col min="15619" max="15619" width="9.88671875" style="1" bestFit="1" customWidth="1"/>
    <col min="15620" max="15620" width="12.33203125" style="1" bestFit="1" customWidth="1"/>
    <col min="15621" max="15621" width="0" style="1" hidden="1" customWidth="1"/>
    <col min="15622" max="15622" width="16" style="1" customWidth="1"/>
    <col min="15623" max="15623" width="18.109375" style="1" customWidth="1"/>
    <col min="15624" max="15624" width="18.33203125" style="1" bestFit="1" customWidth="1"/>
    <col min="15625" max="15625" width="9.109375" style="1"/>
    <col min="15626" max="15627" width="21.6640625" style="1" bestFit="1" customWidth="1"/>
    <col min="15628" max="15628" width="18.6640625" style="1" bestFit="1" customWidth="1"/>
    <col min="15629" max="15872" width="9.109375" style="1"/>
    <col min="15873" max="15873" width="5.88671875" style="1" customWidth="1"/>
    <col min="15874" max="15874" width="60.44140625" style="1" customWidth="1"/>
    <col min="15875" max="15875" width="9.88671875" style="1" bestFit="1" customWidth="1"/>
    <col min="15876" max="15876" width="12.33203125" style="1" bestFit="1" customWidth="1"/>
    <col min="15877" max="15877" width="0" style="1" hidden="1" customWidth="1"/>
    <col min="15878" max="15878" width="16" style="1" customWidth="1"/>
    <col min="15879" max="15879" width="18.109375" style="1" customWidth="1"/>
    <col min="15880" max="15880" width="18.33203125" style="1" bestFit="1" customWidth="1"/>
    <col min="15881" max="15881" width="9.109375" style="1"/>
    <col min="15882" max="15883" width="21.6640625" style="1" bestFit="1" customWidth="1"/>
    <col min="15884" max="15884" width="18.6640625" style="1" bestFit="1" customWidth="1"/>
    <col min="15885" max="16128" width="9.109375" style="1"/>
    <col min="16129" max="16129" width="5.88671875" style="1" customWidth="1"/>
    <col min="16130" max="16130" width="60.44140625" style="1" customWidth="1"/>
    <col min="16131" max="16131" width="9.88671875" style="1" bestFit="1" customWidth="1"/>
    <col min="16132" max="16132" width="12.33203125" style="1" bestFit="1" customWidth="1"/>
    <col min="16133" max="16133" width="0" style="1" hidden="1" customWidth="1"/>
    <col min="16134" max="16134" width="16" style="1" customWidth="1"/>
    <col min="16135" max="16135" width="18.109375" style="1" customWidth="1"/>
    <col min="16136" max="16136" width="18.33203125" style="1" bestFit="1" customWidth="1"/>
    <col min="16137" max="16137" width="9.109375" style="1"/>
    <col min="16138" max="16139" width="21.6640625" style="1" bestFit="1" customWidth="1"/>
    <col min="16140" max="16140" width="18.6640625" style="1" bestFit="1" customWidth="1"/>
    <col min="16141" max="16384" width="9.109375" style="1"/>
  </cols>
  <sheetData>
    <row r="1" spans="2:13">
      <c r="I1" s="1" t="s">
        <v>0</v>
      </c>
    </row>
    <row r="2" spans="2:13">
      <c r="B2" s="2"/>
      <c r="C2" s="2"/>
      <c r="D2" s="181"/>
      <c r="E2" s="2"/>
      <c r="F2" s="2"/>
      <c r="G2" s="2"/>
      <c r="H2" s="2"/>
      <c r="I2" s="2"/>
      <c r="J2" s="2"/>
      <c r="K2" s="2"/>
      <c r="L2" s="2"/>
      <c r="M2" s="2"/>
    </row>
    <row r="3" spans="2:13" ht="16.2">
      <c r="B3" s="210" t="s">
        <v>139</v>
      </c>
      <c r="C3" s="211"/>
      <c r="D3" s="211"/>
      <c r="E3" s="211"/>
      <c r="F3" s="211"/>
      <c r="G3" s="211"/>
      <c r="H3" s="211"/>
      <c r="I3" s="4"/>
      <c r="J3" s="5"/>
      <c r="K3" s="5"/>
      <c r="L3" s="5"/>
      <c r="M3" s="5"/>
    </row>
    <row r="4" spans="2:13" ht="16.2">
      <c r="B4" s="210" t="s">
        <v>140</v>
      </c>
      <c r="C4" s="210"/>
      <c r="D4" s="210"/>
      <c r="E4" s="210"/>
      <c r="F4" s="210"/>
      <c r="G4" s="210"/>
      <c r="H4" s="210"/>
      <c r="I4" s="5"/>
      <c r="J4" s="5"/>
      <c r="K4" s="5"/>
      <c r="L4" s="5"/>
      <c r="M4" s="5"/>
    </row>
    <row r="5" spans="2:13" ht="16.8" thickBot="1">
      <c r="B5" s="6"/>
      <c r="C5" s="6"/>
      <c r="D5" s="182"/>
      <c r="E5" s="6"/>
      <c r="F5" s="6"/>
      <c r="G5" s="6"/>
      <c r="H5" s="6"/>
      <c r="I5" s="7"/>
      <c r="J5" s="7"/>
      <c r="K5" s="7"/>
      <c r="L5" s="7"/>
      <c r="M5" s="7"/>
    </row>
    <row r="6" spans="2:13" ht="13.5" customHeight="1" thickTop="1">
      <c r="B6" s="212" t="s">
        <v>3</v>
      </c>
      <c r="C6" s="214" t="s">
        <v>4</v>
      </c>
      <c r="D6" s="266" t="s">
        <v>5</v>
      </c>
      <c r="E6" s="214" t="s">
        <v>6</v>
      </c>
      <c r="F6" s="214" t="s">
        <v>7</v>
      </c>
      <c r="G6" s="214" t="s">
        <v>8</v>
      </c>
      <c r="H6" s="219" t="s">
        <v>9</v>
      </c>
      <c r="I6" s="221"/>
      <c r="J6" s="223"/>
      <c r="K6" s="221"/>
      <c r="L6" s="8"/>
      <c r="M6" s="221"/>
    </row>
    <row r="7" spans="2:13" ht="35.25" customHeight="1" thickBot="1">
      <c r="B7" s="213"/>
      <c r="C7" s="215"/>
      <c r="D7" s="267"/>
      <c r="E7" s="218"/>
      <c r="F7" s="218"/>
      <c r="G7" s="218"/>
      <c r="H7" s="220"/>
      <c r="I7" s="222"/>
      <c r="J7" s="223"/>
      <c r="K7" s="221"/>
      <c r="L7" s="8"/>
      <c r="M7" s="221"/>
    </row>
    <row r="8" spans="2:13" ht="16.8" thickTop="1">
      <c r="B8" s="9"/>
      <c r="C8" s="10"/>
      <c r="D8" s="183"/>
      <c r="E8" s="12"/>
      <c r="F8" s="12"/>
      <c r="G8" s="12"/>
      <c r="H8" s="13"/>
      <c r="I8" s="14"/>
      <c r="J8" s="15"/>
      <c r="K8" s="8"/>
      <c r="L8" s="8"/>
      <c r="M8" s="8"/>
    </row>
    <row r="9" spans="2:13" ht="16.2">
      <c r="B9" s="16" t="s">
        <v>10</v>
      </c>
      <c r="C9" s="17" t="s">
        <v>11</v>
      </c>
      <c r="D9" s="184"/>
      <c r="E9" s="19"/>
      <c r="F9" s="19"/>
      <c r="G9" s="20"/>
      <c r="H9" s="21"/>
      <c r="I9" s="22"/>
      <c r="J9" s="23"/>
      <c r="K9" s="14"/>
      <c r="L9" s="24"/>
      <c r="M9" s="24"/>
    </row>
    <row r="10" spans="2:13" ht="16.2">
      <c r="B10" s="170">
        <v>1</v>
      </c>
      <c r="C10" s="25" t="s">
        <v>142</v>
      </c>
      <c r="D10" s="185">
        <v>1</v>
      </c>
      <c r="E10" s="38" t="s">
        <v>12</v>
      </c>
      <c r="F10" s="38" t="s">
        <v>13</v>
      </c>
      <c r="G10" s="39">
        <v>500000</v>
      </c>
      <c r="H10" s="40">
        <f t="shared" ref="H10:H18" si="0">G10*D10</f>
        <v>500000</v>
      </c>
      <c r="I10" s="26"/>
      <c r="J10" s="27">
        <v>1062</v>
      </c>
      <c r="K10" s="28">
        <v>1E-4</v>
      </c>
      <c r="L10" s="29">
        <v>2.0000000000000001E-4</v>
      </c>
      <c r="M10" s="30"/>
    </row>
    <row r="11" spans="2:13" ht="16.2">
      <c r="B11" s="170">
        <f>+B10+1</f>
        <v>2</v>
      </c>
      <c r="C11" s="25" t="s">
        <v>141</v>
      </c>
      <c r="D11" s="185">
        <v>3</v>
      </c>
      <c r="E11" s="38" t="s">
        <v>12</v>
      </c>
      <c r="F11" s="38" t="s">
        <v>13</v>
      </c>
      <c r="G11" s="39">
        <v>75000</v>
      </c>
      <c r="H11" s="40">
        <f t="shared" ref="H11" si="1">G11*D11</f>
        <v>225000</v>
      </c>
      <c r="I11" s="26"/>
      <c r="J11" s="27">
        <v>1062</v>
      </c>
      <c r="K11" s="28">
        <v>1E-4</v>
      </c>
      <c r="L11" s="29">
        <v>2.0000000000000001E-4</v>
      </c>
      <c r="M11" s="30"/>
    </row>
    <row r="12" spans="2:13" ht="16.2">
      <c r="B12" s="170">
        <f t="shared" ref="B12:B18" si="2">+B11+1</f>
        <v>3</v>
      </c>
      <c r="C12" s="25" t="s">
        <v>143</v>
      </c>
      <c r="D12" s="188">
        <v>1</v>
      </c>
      <c r="E12" s="19" t="s">
        <v>12</v>
      </c>
      <c r="F12" s="19" t="s">
        <v>13</v>
      </c>
      <c r="G12" s="57">
        <v>250000</v>
      </c>
      <c r="H12" s="58">
        <f t="shared" si="0"/>
        <v>250000</v>
      </c>
      <c r="I12" s="26"/>
      <c r="J12" s="27">
        <f>3050+50</f>
        <v>3100</v>
      </c>
      <c r="K12" s="28"/>
      <c r="L12" s="29"/>
      <c r="M12" s="30"/>
    </row>
    <row r="13" spans="2:13" ht="16.2">
      <c r="B13" s="170">
        <f t="shared" si="2"/>
        <v>4</v>
      </c>
      <c r="C13" s="25" t="s">
        <v>145</v>
      </c>
      <c r="D13" s="186">
        <v>1</v>
      </c>
      <c r="E13" s="33" t="s">
        <v>144</v>
      </c>
      <c r="F13" s="33" t="s">
        <v>13</v>
      </c>
      <c r="G13" s="34">
        <v>1800000</v>
      </c>
      <c r="H13" s="35">
        <f t="shared" si="0"/>
        <v>1800000</v>
      </c>
      <c r="I13" s="26"/>
      <c r="J13" s="27">
        <v>0</v>
      </c>
      <c r="K13" s="28"/>
      <c r="L13" s="29"/>
      <c r="M13" s="30"/>
    </row>
    <row r="14" spans="2:13" ht="16.2">
      <c r="B14" s="170">
        <f t="shared" si="2"/>
        <v>5</v>
      </c>
      <c r="C14" s="25" t="s">
        <v>146</v>
      </c>
      <c r="D14" s="186">
        <v>1</v>
      </c>
      <c r="E14" s="33" t="s">
        <v>99</v>
      </c>
      <c r="F14" s="33" t="s">
        <v>13</v>
      </c>
      <c r="G14" s="34">
        <v>600000</v>
      </c>
      <c r="H14" s="35">
        <f t="shared" si="0"/>
        <v>600000</v>
      </c>
      <c r="I14" s="26"/>
      <c r="J14" s="27">
        <v>0</v>
      </c>
      <c r="K14" s="28"/>
      <c r="L14" s="29"/>
      <c r="M14" s="30"/>
    </row>
    <row r="15" spans="2:13" ht="16.2">
      <c r="B15" s="170">
        <f t="shared" si="2"/>
        <v>6</v>
      </c>
      <c r="C15" s="25" t="s">
        <v>151</v>
      </c>
      <c r="D15" s="186">
        <v>1</v>
      </c>
      <c r="E15" s="33" t="s">
        <v>99</v>
      </c>
      <c r="F15" s="33" t="s">
        <v>13</v>
      </c>
      <c r="G15" s="34">
        <v>250000</v>
      </c>
      <c r="H15" s="35">
        <f t="shared" si="0"/>
        <v>250000</v>
      </c>
      <c r="I15" s="26"/>
      <c r="J15" s="27">
        <v>0</v>
      </c>
      <c r="K15" s="28"/>
      <c r="L15" s="29"/>
      <c r="M15" s="30"/>
    </row>
    <row r="16" spans="2:13" ht="16.2">
      <c r="B16" s="170">
        <f t="shared" si="2"/>
        <v>7</v>
      </c>
      <c r="C16" s="25" t="s">
        <v>152</v>
      </c>
      <c r="D16" s="186">
        <v>1</v>
      </c>
      <c r="E16" s="33" t="s">
        <v>99</v>
      </c>
      <c r="F16" s="33" t="s">
        <v>13</v>
      </c>
      <c r="G16" s="34">
        <v>300000</v>
      </c>
      <c r="H16" s="35">
        <f t="shared" ref="H16" si="3">G16*D16</f>
        <v>300000</v>
      </c>
      <c r="I16" s="26"/>
      <c r="J16" s="27">
        <v>0</v>
      </c>
      <c r="K16" s="28"/>
      <c r="L16" s="29"/>
      <c r="M16" s="30"/>
    </row>
    <row r="17" spans="2:22" ht="19.2" customHeight="1">
      <c r="B17" s="170">
        <f t="shared" si="2"/>
        <v>8</v>
      </c>
      <c r="C17" s="173" t="s">
        <v>147</v>
      </c>
      <c r="D17" s="186">
        <v>1</v>
      </c>
      <c r="E17" s="33" t="s">
        <v>14</v>
      </c>
      <c r="F17" s="33" t="s">
        <v>13</v>
      </c>
      <c r="G17" s="34">
        <v>200000</v>
      </c>
      <c r="H17" s="35">
        <f t="shared" si="0"/>
        <v>200000</v>
      </c>
      <c r="I17" s="26"/>
      <c r="J17" s="27">
        <v>0</v>
      </c>
      <c r="K17" s="28"/>
      <c r="L17" s="29"/>
      <c r="M17" s="30"/>
    </row>
    <row r="18" spans="2:22" ht="30.6">
      <c r="B18" s="170">
        <f t="shared" si="2"/>
        <v>9</v>
      </c>
      <c r="C18" s="25" t="s">
        <v>148</v>
      </c>
      <c r="D18" s="185">
        <v>1</v>
      </c>
      <c r="E18" s="38" t="s">
        <v>15</v>
      </c>
      <c r="F18" s="38" t="s">
        <v>15</v>
      </c>
      <c r="G18" s="39">
        <v>300000</v>
      </c>
      <c r="H18" s="40">
        <f t="shared" si="0"/>
        <v>300000</v>
      </c>
      <c r="I18" s="26"/>
      <c r="J18" s="27">
        <v>100</v>
      </c>
      <c r="K18" s="27">
        <f>J10*K10</f>
        <v>0.1062</v>
      </c>
      <c r="L18" s="30">
        <f>J10*L10</f>
        <v>0.21240000000000001</v>
      </c>
      <c r="M18" s="30"/>
    </row>
    <row r="19" spans="2:22" ht="16.2">
      <c r="B19" s="31"/>
      <c r="C19" s="42"/>
      <c r="D19" s="186"/>
      <c r="E19" s="33"/>
      <c r="F19" s="201"/>
      <c r="G19" s="202" t="s">
        <v>16</v>
      </c>
      <c r="H19" s="203">
        <f>SUM(H10:H18)</f>
        <v>4425000</v>
      </c>
      <c r="I19" s="26"/>
      <c r="J19" s="27">
        <f>SUM(J10:J18)</f>
        <v>5324</v>
      </c>
      <c r="K19" s="48"/>
      <c r="L19" s="49"/>
      <c r="M19" s="30"/>
    </row>
    <row r="20" spans="2:22" ht="16.2">
      <c r="B20" s="50" t="s">
        <v>17</v>
      </c>
      <c r="C20" s="17" t="s">
        <v>18</v>
      </c>
      <c r="D20" s="187"/>
      <c r="E20" s="52"/>
      <c r="F20" s="52"/>
      <c r="G20" s="53"/>
      <c r="H20" s="54"/>
      <c r="I20" s="26"/>
      <c r="J20" s="27"/>
      <c r="K20" s="48"/>
      <c r="L20" s="49"/>
      <c r="M20" s="30"/>
    </row>
    <row r="21" spans="2:22" ht="34.5" customHeight="1">
      <c r="B21" s="55">
        <v>1</v>
      </c>
      <c r="C21" s="36" t="s">
        <v>149</v>
      </c>
      <c r="D21" s="188">
        <v>1</v>
      </c>
      <c r="E21" s="19" t="s">
        <v>19</v>
      </c>
      <c r="F21" s="19" t="s">
        <v>19</v>
      </c>
      <c r="G21" s="57">
        <v>300000</v>
      </c>
      <c r="H21" s="58">
        <f>G21*D21</f>
        <v>300000</v>
      </c>
      <c r="I21" s="26"/>
      <c r="J21" s="27">
        <v>1700</v>
      </c>
      <c r="K21" s="48"/>
      <c r="L21" s="49"/>
      <c r="M21" s="30"/>
    </row>
    <row r="22" spans="2:22" ht="34.5" customHeight="1">
      <c r="B22" s="55">
        <v>2</v>
      </c>
      <c r="C22" s="36" t="s">
        <v>150</v>
      </c>
      <c r="D22" s="185">
        <v>1</v>
      </c>
      <c r="E22" s="38" t="s">
        <v>19</v>
      </c>
      <c r="F22" s="38" t="s">
        <v>19</v>
      </c>
      <c r="G22" s="39">
        <v>1000000</v>
      </c>
      <c r="H22" s="40">
        <f>G22*D22</f>
        <v>1000000</v>
      </c>
      <c r="I22" s="26"/>
      <c r="J22" s="27">
        <v>1700</v>
      </c>
      <c r="K22" s="48"/>
      <c r="L22" s="49"/>
      <c r="M22" s="30"/>
    </row>
    <row r="23" spans="2:22" ht="16.2">
      <c r="B23" s="31"/>
      <c r="C23" s="42"/>
      <c r="D23" s="186"/>
      <c r="E23" s="33"/>
      <c r="F23" s="33"/>
      <c r="G23" s="202" t="s">
        <v>20</v>
      </c>
      <c r="H23" s="203">
        <f>SUM(H21:H22)</f>
        <v>1300000</v>
      </c>
      <c r="I23" s="26"/>
      <c r="J23" s="27">
        <f>SUM(J21:J21)</f>
        <v>1700</v>
      </c>
      <c r="K23" s="48"/>
      <c r="L23" s="49"/>
      <c r="M23" s="30"/>
    </row>
    <row r="24" spans="2:22" ht="16.8" thickBot="1">
      <c r="B24" s="63"/>
      <c r="C24" s="64"/>
      <c r="D24" s="189"/>
      <c r="E24" s="66"/>
      <c r="F24" s="66"/>
      <c r="G24" s="67"/>
      <c r="H24" s="68"/>
      <c r="I24" s="26"/>
      <c r="J24" s="27"/>
      <c r="K24" s="48"/>
      <c r="L24" s="49"/>
      <c r="M24" s="30"/>
    </row>
    <row r="25" spans="2:22" ht="16.5" customHeight="1" thickTop="1">
      <c r="B25" s="270" t="str">
        <f>L37</f>
        <v>Lima Juta Tujuh Ratus Dua Puluh Lima Ribu Rupiah</v>
      </c>
      <c r="C25" s="271"/>
      <c r="D25" s="271"/>
      <c r="E25" s="271"/>
      <c r="F25" s="230" t="s">
        <v>22</v>
      </c>
      <c r="G25" s="231"/>
      <c r="H25" s="70">
        <f>H23+H19</f>
        <v>5725000</v>
      </c>
      <c r="I25" s="26"/>
      <c r="J25" s="71">
        <f>+J19+J23</f>
        <v>7024</v>
      </c>
      <c r="K25" s="2"/>
      <c r="L25" s="2"/>
      <c r="M25" s="26"/>
      <c r="N25" s="26"/>
    </row>
    <row r="26" spans="2:22" ht="16.2">
      <c r="B26" s="272"/>
      <c r="C26" s="273"/>
      <c r="D26" s="273"/>
      <c r="E26" s="273"/>
      <c r="F26" s="232" t="s">
        <v>23</v>
      </c>
      <c r="G26" s="233"/>
      <c r="H26" s="73">
        <f>+H25</f>
        <v>5725000</v>
      </c>
      <c r="I26" s="26"/>
      <c r="J26" s="2"/>
      <c r="K26" s="2"/>
      <c r="L26" s="2"/>
      <c r="M26" s="26"/>
      <c r="N26" s="26"/>
    </row>
    <row r="27" spans="2:22" ht="16.8" thickBot="1">
      <c r="B27" s="274"/>
      <c r="C27" s="275"/>
      <c r="D27" s="275"/>
      <c r="E27" s="275"/>
      <c r="F27" s="234" t="s">
        <v>24</v>
      </c>
      <c r="G27" s="235"/>
      <c r="H27" s="75">
        <f>ROUND(H26,-2)</f>
        <v>5725000</v>
      </c>
      <c r="I27" s="76"/>
      <c r="J27" s="179">
        <f>+H27-(J25*1000)</f>
        <v>-1299000</v>
      </c>
      <c r="K27" s="2"/>
      <c r="L27" s="236"/>
      <c r="M27" s="236"/>
      <c r="N27" s="236"/>
    </row>
    <row r="28" spans="2:22" ht="15.6" thickTop="1">
      <c r="C28" s="77"/>
    </row>
    <row r="29" spans="2:22" ht="15.6">
      <c r="C29" s="78"/>
      <c r="H29" s="79"/>
      <c r="L29" s="197">
        <f>+H27</f>
        <v>5725000</v>
      </c>
      <c r="M29" s="198">
        <v>1</v>
      </c>
      <c r="N29" s="198">
        <f>+M29*10</f>
        <v>10</v>
      </c>
      <c r="O29" s="198">
        <f t="shared" ref="O29:V29" si="4">+N29*10</f>
        <v>100</v>
      </c>
      <c r="P29" s="198">
        <f t="shared" si="4"/>
        <v>1000</v>
      </c>
      <c r="Q29" s="198">
        <f t="shared" si="4"/>
        <v>10000</v>
      </c>
      <c r="R29" s="198">
        <f t="shared" si="4"/>
        <v>100000</v>
      </c>
      <c r="S29" s="198">
        <f t="shared" si="4"/>
        <v>1000000</v>
      </c>
      <c r="T29" s="198">
        <f t="shared" si="4"/>
        <v>10000000</v>
      </c>
      <c r="U29" s="198">
        <f t="shared" si="4"/>
        <v>100000000</v>
      </c>
      <c r="V29" s="198">
        <f t="shared" si="4"/>
        <v>1000000000</v>
      </c>
    </row>
    <row r="30" spans="2:22" ht="15.6">
      <c r="C30" s="78"/>
      <c r="L30" s="199" t="s">
        <v>138</v>
      </c>
      <c r="M30" s="198">
        <v>0</v>
      </c>
      <c r="N30" s="200">
        <f>MOD(L29,N29)</f>
        <v>0</v>
      </c>
      <c r="O30" s="200">
        <f>MOD(L29,O29)</f>
        <v>0</v>
      </c>
      <c r="P30" s="200">
        <f>MOD(L29,P29)</f>
        <v>0</v>
      </c>
      <c r="Q30" s="200">
        <f>MOD(L29,Q29)</f>
        <v>5000</v>
      </c>
      <c r="R30" s="200">
        <f>MOD(L29,R29)</f>
        <v>25000</v>
      </c>
      <c r="S30" s="200">
        <f>MOD(L29,S29)</f>
        <v>725000</v>
      </c>
      <c r="T30" s="200">
        <f>MOD(L29,T29)</f>
        <v>5725000</v>
      </c>
      <c r="U30" s="200">
        <f>MOD(L29,U29)</f>
        <v>5725000</v>
      </c>
      <c r="V30" s="200">
        <f>MOD(L29,V29)</f>
        <v>5725000</v>
      </c>
    </row>
    <row r="31" spans="2:22" ht="15.6">
      <c r="C31" s="2"/>
      <c r="L31" s="198"/>
      <c r="M31" s="198"/>
      <c r="N31" s="198">
        <f t="shared" ref="N31:S31" si="5">+N30-M30</f>
        <v>0</v>
      </c>
      <c r="O31" s="198">
        <f t="shared" si="5"/>
        <v>0</v>
      </c>
      <c r="P31" s="198">
        <f t="shared" si="5"/>
        <v>0</v>
      </c>
      <c r="Q31" s="198">
        <f t="shared" si="5"/>
        <v>5000</v>
      </c>
      <c r="R31" s="198">
        <f t="shared" si="5"/>
        <v>20000</v>
      </c>
      <c r="S31" s="198">
        <f t="shared" si="5"/>
        <v>700000</v>
      </c>
      <c r="T31" s="198">
        <f>+T30-S30</f>
        <v>5000000</v>
      </c>
      <c r="U31" s="198">
        <f t="shared" ref="U31:V31" si="6">+U30-T30</f>
        <v>0</v>
      </c>
      <c r="V31" s="198">
        <f t="shared" si="6"/>
        <v>0</v>
      </c>
    </row>
    <row r="32" spans="2:22" ht="15.6">
      <c r="C32" s="2"/>
      <c r="L32" s="198"/>
      <c r="M32" s="198"/>
      <c r="N32" s="198">
        <f t="shared" ref="N32:S32" si="7">+N31*10/N29</f>
        <v>0</v>
      </c>
      <c r="O32" s="198">
        <f t="shared" si="7"/>
        <v>0</v>
      </c>
      <c r="P32" s="198">
        <f t="shared" si="7"/>
        <v>0</v>
      </c>
      <c r="Q32" s="198">
        <f t="shared" si="7"/>
        <v>5</v>
      </c>
      <c r="R32" s="198">
        <f t="shared" si="7"/>
        <v>2</v>
      </c>
      <c r="S32" s="198">
        <f t="shared" si="7"/>
        <v>7</v>
      </c>
      <c r="T32" s="198">
        <f>+T31*10/T29</f>
        <v>5</v>
      </c>
      <c r="U32" s="198">
        <f t="shared" ref="U32:V32" si="8">+U31*10/U29</f>
        <v>0</v>
      </c>
      <c r="V32" s="198">
        <f t="shared" si="8"/>
        <v>0</v>
      </c>
    </row>
    <row r="33" spans="2:22" ht="15.6">
      <c r="C33" s="80"/>
      <c r="L33" s="198"/>
      <c r="M33" s="198"/>
      <c r="N33" s="198" t="str">
        <f>IF(AND(N32&gt;0,O32&lt;&gt;1),CHOOSE(N32,"satu","dua","tiga","empat","lima","enam","tujuh","delapan","sembilan"),"")</f>
        <v/>
      </c>
      <c r="O33" s="198" t="str">
        <f>IF(O32&gt;0,CHOOSE(O32,CHOOSE(N32+1,"se","se","dua","tiga","empat","lima","enam","tujuh","delapan","sembilan"),"dua","tiga","empat","lima","enam","tujuh","delapan","sembilan"),"")</f>
        <v/>
      </c>
      <c r="P33" s="198" t="str">
        <f>IF(P32&gt;0,CHOOSE(P32,"se","dua","tiga","empat","lima","enam","tujuh","delapan","sembilan"),"")</f>
        <v/>
      </c>
      <c r="Q33" s="198" t="str">
        <f>IF(AND(Q32&gt;0,R32&lt;&gt;1),CHOOSE(Q32,"satu","dua","tiga","empat","lima","enam","tujuh","delapan","sembilan"),"")</f>
        <v>lima</v>
      </c>
      <c r="R33" s="198" t="str">
        <f>IF(R32&gt;0,CHOOSE(R32,CHOOSE(Q32+1,"se","se","dua","tiga","empat","lima","enam","tujuh","delapan","sembilan"),"dua","tiga","empat","lima","enam","tujuh","delapan","sembilan"),"")</f>
        <v>dua</v>
      </c>
      <c r="S33" s="198" t="str">
        <f>IF(S32&gt;0,CHOOSE(S32,"se","dua","tiga","empat","lima","enam","tujuh","delapan","sembilan"),"")</f>
        <v>tujuh</v>
      </c>
      <c r="T33" s="198" t="str">
        <f>IF(AND(T32&gt;0,U32&lt;&gt;1),CHOOSE(T32,"satu","dua","tiga","empat","lima","enam","tujuh","delapan","sembilan"),"")</f>
        <v>lima</v>
      </c>
      <c r="U33" s="198" t="str">
        <f>IF(U32&gt;0,CHOOSE(U32,CHOOSE(T32+1,"","se","dua","tiga","empat","lima","enam","tujuh","delapan","sembilan"),"dua","tiga","empat","lima","enam","tujuh","delapan","sembilan"),"")</f>
        <v/>
      </c>
      <c r="V33" s="198" t="str">
        <f>IF(V32&gt;0,CHOOSE(V32,"se","dua","tiga","empat","lima","enam","tujuh","delapan","sembilan"),"")</f>
        <v/>
      </c>
    </row>
    <row r="34" spans="2:22" ht="15.6">
      <c r="C34" s="2"/>
      <c r="L34" s="198"/>
      <c r="M34" s="198"/>
      <c r="N34" s="198"/>
      <c r="O34" s="198" t="str">
        <f>IF(O32&gt;0,IF(AND(O32=1,N32&gt;0)," belas "," puluh "),"")</f>
        <v/>
      </c>
      <c r="P34" s="198" t="str">
        <f>IF(P32&gt;0," ratus ","")</f>
        <v/>
      </c>
      <c r="Q34" s="198" t="str">
        <f>IF(SUM(Q32,S32)&gt;0," ribu ","")</f>
        <v xml:space="preserve"> ribu </v>
      </c>
      <c r="R34" s="198" t="str">
        <f>IF(R32&gt;0,IF(AND(R32=1,Q32&gt;0)," belas "," puluh "),"")</f>
        <v xml:space="preserve"> puluh </v>
      </c>
      <c r="S34" s="198" t="str">
        <f>IF(S32&gt;0," ratus ","")</f>
        <v xml:space="preserve"> ratus </v>
      </c>
      <c r="T34" s="198" t="str">
        <f>IF(SUM(T32,V32)&gt;0," juta ","")</f>
        <v xml:space="preserve"> juta </v>
      </c>
      <c r="U34" s="198" t="str">
        <f>IF(U32&gt;0,IF(AND(U32=1,T32&gt;0)," belas "," puluh "),"")</f>
        <v/>
      </c>
      <c r="V34" s="198" t="str">
        <f>IF(V32&gt;0," ratus ","")</f>
        <v/>
      </c>
    </row>
    <row r="35" spans="2:22" ht="15.6">
      <c r="C35" s="2"/>
      <c r="L35" s="198"/>
      <c r="M35" s="198"/>
      <c r="N35" s="198" t="str">
        <f>CONCATENATE(N33,N28)</f>
        <v/>
      </c>
      <c r="O35" s="198" t="str">
        <f t="shared" ref="O35:V35" si="9">CONCATENATE(O33,O34)</f>
        <v/>
      </c>
      <c r="P35" s="198" t="str">
        <f t="shared" si="9"/>
        <v/>
      </c>
      <c r="Q35" s="198" t="str">
        <f t="shared" si="9"/>
        <v xml:space="preserve">lima ribu </v>
      </c>
      <c r="R35" s="198" t="str">
        <f t="shared" si="9"/>
        <v xml:space="preserve">dua puluh </v>
      </c>
      <c r="S35" s="198" t="str">
        <f t="shared" si="9"/>
        <v xml:space="preserve">tujuh ratus </v>
      </c>
      <c r="T35" s="198" t="str">
        <f t="shared" si="9"/>
        <v xml:space="preserve">lima juta </v>
      </c>
      <c r="U35" s="198" t="str">
        <f t="shared" si="9"/>
        <v/>
      </c>
      <c r="V35" s="198" t="str">
        <f t="shared" si="9"/>
        <v/>
      </c>
    </row>
    <row r="36" spans="2:22" ht="15.6">
      <c r="C36" s="2"/>
      <c r="L36" s="198"/>
      <c r="M36" s="198"/>
      <c r="N36" s="198"/>
      <c r="O36" s="198"/>
      <c r="P36" s="198"/>
      <c r="Q36" s="198"/>
      <c r="R36" s="198"/>
      <c r="S36" s="198"/>
      <c r="T36" s="198"/>
      <c r="U36" s="198"/>
      <c r="V36" s="198"/>
    </row>
    <row r="37" spans="2:22" ht="15.6">
      <c r="C37" s="2"/>
      <c r="L37" s="199" t="str">
        <f>PROPER(CONCATENATE(V35,U35,T35,S35,R35,Q35,P35,O35,N35,L30))</f>
        <v>Lima Juta Tujuh Ratus Dua Puluh Lima Ribu Rupiah</v>
      </c>
      <c r="M37" s="198"/>
      <c r="N37" s="198"/>
      <c r="O37" s="198"/>
      <c r="P37" s="198"/>
      <c r="Q37" s="198"/>
      <c r="R37" s="198"/>
      <c r="S37" s="198"/>
      <c r="T37" s="198"/>
      <c r="U37" s="198"/>
      <c r="V37" s="198"/>
    </row>
    <row r="38" spans="2:22" ht="16.2">
      <c r="B38" s="237"/>
      <c r="C38" s="237"/>
      <c r="D38" s="237"/>
      <c r="E38" s="237"/>
      <c r="F38" s="4"/>
    </row>
    <row r="39" spans="2:22">
      <c r="B39" s="238"/>
      <c r="C39" s="238"/>
      <c r="D39" s="238"/>
      <c r="E39" s="238"/>
      <c r="F39" s="81"/>
      <c r="G39" s="82"/>
      <c r="H39" s="82"/>
    </row>
    <row r="40" spans="2:22" ht="16.2">
      <c r="B40" s="237"/>
      <c r="C40" s="237"/>
      <c r="D40" s="237"/>
      <c r="E40" s="237"/>
      <c r="F40" s="4"/>
    </row>
    <row r="41" spans="2:22" ht="16.8" thickBot="1">
      <c r="B41" s="81"/>
      <c r="C41" s="81"/>
      <c r="D41" s="190"/>
      <c r="E41" s="81"/>
      <c r="F41" s="4"/>
    </row>
    <row r="42" spans="2:22" ht="15.75" customHeight="1" thickTop="1">
      <c r="B42" s="239"/>
      <c r="C42" s="241"/>
      <c r="D42" s="268"/>
      <c r="E42" s="245"/>
      <c r="F42" s="8"/>
    </row>
    <row r="43" spans="2:22" ht="16.8" thickBot="1">
      <c r="B43" s="240"/>
      <c r="C43" s="242"/>
      <c r="D43" s="269"/>
      <c r="E43" s="246"/>
      <c r="F43" s="8"/>
    </row>
    <row r="44" spans="2:22" ht="16.8" thickTop="1">
      <c r="B44" s="83"/>
      <c r="C44" s="84"/>
      <c r="D44" s="191"/>
      <c r="E44" s="86"/>
      <c r="F44" s="8"/>
    </row>
    <row r="45" spans="2:22">
      <c r="B45" s="31"/>
      <c r="C45" s="42"/>
      <c r="D45" s="186"/>
      <c r="E45" s="87"/>
      <c r="F45" s="88"/>
    </row>
    <row r="46" spans="2:22">
      <c r="B46" s="31"/>
      <c r="C46" s="42"/>
      <c r="D46" s="186"/>
      <c r="E46" s="87"/>
      <c r="F46" s="88"/>
    </row>
    <row r="47" spans="2:22">
      <c r="B47" s="31"/>
      <c r="C47" s="42"/>
      <c r="D47" s="186"/>
      <c r="E47" s="87"/>
      <c r="F47" s="88"/>
    </row>
    <row r="48" spans="2:22">
      <c r="B48" s="31"/>
      <c r="C48" s="42"/>
      <c r="D48" s="186"/>
      <c r="E48" s="87"/>
      <c r="F48" s="88"/>
    </row>
    <row r="49" spans="2:6">
      <c r="B49" s="31"/>
      <c r="C49" s="42"/>
      <c r="D49" s="186"/>
      <c r="E49" s="87"/>
      <c r="F49" s="88"/>
    </row>
    <row r="50" spans="2:6">
      <c r="B50" s="31"/>
      <c r="C50" s="89"/>
      <c r="D50" s="186"/>
      <c r="E50" s="87"/>
      <c r="F50" s="88"/>
    </row>
    <row r="51" spans="2:6">
      <c r="B51" s="31"/>
      <c r="C51" s="42"/>
      <c r="D51" s="186"/>
      <c r="E51" s="87"/>
      <c r="F51" s="88"/>
    </row>
    <row r="52" spans="2:6" ht="15.6">
      <c r="B52" s="50"/>
      <c r="C52" s="90"/>
      <c r="D52" s="186"/>
      <c r="E52" s="87"/>
      <c r="F52" s="88"/>
    </row>
    <row r="53" spans="2:6">
      <c r="B53" s="31"/>
      <c r="C53" s="42"/>
      <c r="D53" s="186"/>
      <c r="E53" s="87"/>
      <c r="F53" s="88"/>
    </row>
    <row r="54" spans="2:6">
      <c r="B54" s="31"/>
      <c r="C54" s="42"/>
      <c r="D54" s="186"/>
      <c r="E54" s="87"/>
      <c r="F54" s="88"/>
    </row>
    <row r="55" spans="2:6">
      <c r="B55" s="31"/>
      <c r="C55" s="42"/>
      <c r="D55" s="186"/>
      <c r="E55" s="87"/>
      <c r="F55" s="88"/>
    </row>
    <row r="56" spans="2:6">
      <c r="B56" s="31"/>
      <c r="C56" s="42"/>
      <c r="D56" s="186"/>
      <c r="E56" s="87"/>
      <c r="F56" s="88"/>
    </row>
    <row r="57" spans="2:6">
      <c r="B57" s="31"/>
      <c r="C57" s="42"/>
      <c r="D57" s="186"/>
      <c r="E57" s="87"/>
      <c r="F57" s="88"/>
    </row>
    <row r="58" spans="2:6">
      <c r="B58" s="31"/>
      <c r="C58" s="42"/>
      <c r="D58" s="186"/>
      <c r="E58" s="87"/>
      <c r="F58" s="88"/>
    </row>
    <row r="59" spans="2:6">
      <c r="B59" s="31"/>
      <c r="C59" s="91"/>
      <c r="D59" s="186"/>
      <c r="E59" s="87"/>
      <c r="F59" s="88"/>
    </row>
    <row r="60" spans="2:6">
      <c r="B60" s="31"/>
      <c r="C60" s="42"/>
      <c r="D60" s="186"/>
      <c r="E60" s="87"/>
      <c r="F60" s="88"/>
    </row>
    <row r="61" spans="2:6">
      <c r="B61" s="31"/>
      <c r="C61" s="42"/>
      <c r="D61" s="186"/>
      <c r="E61" s="87"/>
      <c r="F61" s="88"/>
    </row>
    <row r="62" spans="2:6" ht="15.6">
      <c r="B62" s="31"/>
      <c r="C62" s="90"/>
      <c r="D62" s="186"/>
      <c r="E62" s="87"/>
      <c r="F62" s="88"/>
    </row>
    <row r="63" spans="2:6" ht="15.6">
      <c r="B63" s="31"/>
      <c r="C63" s="90"/>
      <c r="D63" s="186"/>
      <c r="E63" s="87"/>
      <c r="F63" s="88"/>
    </row>
    <row r="64" spans="2:6">
      <c r="B64" s="31"/>
      <c r="C64" s="42"/>
      <c r="D64" s="186"/>
      <c r="E64" s="87"/>
      <c r="F64" s="88"/>
    </row>
    <row r="65" spans="2:6">
      <c r="B65" s="31"/>
      <c r="C65" s="42"/>
      <c r="D65" s="186"/>
      <c r="E65" s="87"/>
      <c r="F65" s="88"/>
    </row>
    <row r="66" spans="2:6">
      <c r="B66" s="31"/>
      <c r="C66" s="42"/>
      <c r="D66" s="186"/>
      <c r="E66" s="87"/>
      <c r="F66" s="88"/>
    </row>
    <row r="67" spans="2:6">
      <c r="B67" s="31"/>
      <c r="C67" s="42"/>
      <c r="D67" s="186"/>
      <c r="E67" s="87"/>
      <c r="F67" s="88"/>
    </row>
    <row r="68" spans="2:6">
      <c r="B68" s="31"/>
      <c r="C68" s="42"/>
      <c r="D68" s="186"/>
      <c r="E68" s="87"/>
      <c r="F68" s="88"/>
    </row>
    <row r="69" spans="2:6">
      <c r="B69" s="31"/>
      <c r="C69" s="42"/>
      <c r="D69" s="186"/>
      <c r="E69" s="87"/>
      <c r="F69" s="88"/>
    </row>
    <row r="70" spans="2:6">
      <c r="B70" s="31"/>
      <c r="C70" s="42"/>
      <c r="D70" s="186"/>
      <c r="E70" s="87"/>
      <c r="F70" s="88"/>
    </row>
    <row r="71" spans="2:6">
      <c r="B71" s="31"/>
      <c r="C71" s="42"/>
      <c r="D71" s="186"/>
      <c r="E71" s="87"/>
      <c r="F71" s="88"/>
    </row>
    <row r="72" spans="2:6">
      <c r="B72" s="31"/>
      <c r="C72" s="42"/>
      <c r="D72" s="186"/>
      <c r="E72" s="87"/>
      <c r="F72" s="88"/>
    </row>
    <row r="73" spans="2:6">
      <c r="B73" s="31"/>
      <c r="C73" s="42"/>
      <c r="D73" s="186"/>
      <c r="E73" s="87"/>
      <c r="F73" s="88"/>
    </row>
    <row r="74" spans="2:6" ht="15.6">
      <c r="B74" s="31"/>
      <c r="C74" s="90"/>
      <c r="D74" s="186"/>
      <c r="E74" s="87"/>
      <c r="F74" s="88"/>
    </row>
    <row r="75" spans="2:6">
      <c r="B75" s="31"/>
      <c r="C75" s="42"/>
      <c r="D75" s="186"/>
      <c r="E75" s="87"/>
      <c r="F75" s="88"/>
    </row>
    <row r="76" spans="2:6">
      <c r="B76" s="31"/>
      <c r="C76" s="42"/>
      <c r="D76" s="186"/>
      <c r="E76" s="87"/>
      <c r="F76" s="88"/>
    </row>
    <row r="77" spans="2:6">
      <c r="B77" s="31"/>
      <c r="C77" s="42"/>
      <c r="D77" s="186"/>
      <c r="E77" s="87"/>
      <c r="F77" s="88"/>
    </row>
    <row r="78" spans="2:6">
      <c r="B78" s="31"/>
      <c r="C78" s="42"/>
      <c r="D78" s="186"/>
      <c r="E78" s="87"/>
      <c r="F78" s="88"/>
    </row>
    <row r="79" spans="2:6">
      <c r="B79" s="31"/>
      <c r="C79" s="42"/>
      <c r="D79" s="186"/>
      <c r="E79" s="87"/>
      <c r="F79" s="88"/>
    </row>
    <row r="80" spans="2:6">
      <c r="B80" s="31"/>
      <c r="C80" s="42"/>
      <c r="D80" s="186"/>
      <c r="E80" s="87"/>
      <c r="F80" s="88"/>
    </row>
    <row r="81" spans="2:6">
      <c r="B81" s="31"/>
      <c r="C81" s="42"/>
      <c r="D81" s="186"/>
      <c r="E81" s="87"/>
      <c r="F81" s="88"/>
    </row>
    <row r="82" spans="2:6">
      <c r="B82" s="31"/>
      <c r="C82" s="42"/>
      <c r="D82" s="186"/>
      <c r="E82" s="87"/>
      <c r="F82" s="88"/>
    </row>
    <row r="83" spans="2:6">
      <c r="B83" s="31"/>
      <c r="C83" s="42"/>
      <c r="D83" s="186"/>
      <c r="E83" s="87"/>
      <c r="F83" s="88"/>
    </row>
    <row r="84" spans="2:6">
      <c r="B84" s="31"/>
      <c r="C84" s="42"/>
      <c r="D84" s="186"/>
      <c r="E84" s="87"/>
      <c r="F84" s="88"/>
    </row>
    <row r="85" spans="2:6" ht="15.6">
      <c r="B85" s="31"/>
      <c r="C85" s="90"/>
      <c r="D85" s="186"/>
      <c r="E85" s="87"/>
      <c r="F85" s="88"/>
    </row>
    <row r="86" spans="2:6">
      <c r="B86" s="31"/>
      <c r="C86" s="42"/>
      <c r="D86" s="186"/>
      <c r="E86" s="87"/>
      <c r="F86" s="88"/>
    </row>
    <row r="87" spans="2:6">
      <c r="B87" s="31"/>
      <c r="C87" s="42"/>
      <c r="D87" s="186"/>
      <c r="E87" s="87"/>
      <c r="F87" s="88"/>
    </row>
    <row r="88" spans="2:6" ht="15.6" thickBot="1">
      <c r="B88" s="92"/>
      <c r="C88" s="93"/>
      <c r="D88" s="192"/>
      <c r="E88" s="95"/>
      <c r="F88" s="88"/>
    </row>
    <row r="89" spans="2:6" ht="15.6" thickTop="1">
      <c r="B89" s="96"/>
      <c r="C89" s="2"/>
      <c r="D89" s="193"/>
      <c r="E89" s="88"/>
      <c r="F89" s="88"/>
    </row>
    <row r="90" spans="2:6">
      <c r="B90" s="96"/>
      <c r="C90" s="98"/>
      <c r="D90" s="193"/>
      <c r="E90" s="96"/>
      <c r="F90" s="96"/>
    </row>
    <row r="91" spans="2:6" ht="16.5" customHeight="1"/>
    <row r="92" spans="2:6">
      <c r="B92" s="247"/>
      <c r="C92" s="247"/>
    </row>
    <row r="102" spans="2:10" ht="16.2">
      <c r="B102" s="210"/>
      <c r="C102" s="210"/>
      <c r="D102" s="210"/>
      <c r="E102" s="210"/>
      <c r="F102" s="210"/>
      <c r="G102" s="210"/>
      <c r="H102" s="99"/>
    </row>
    <row r="103" spans="2:10" ht="16.2">
      <c r="B103" s="210"/>
      <c r="C103" s="210"/>
      <c r="D103" s="210"/>
      <c r="E103" s="210"/>
      <c r="F103" s="210"/>
      <c r="G103" s="210"/>
      <c r="H103" s="5"/>
    </row>
    <row r="104" spans="2:10" ht="16.2">
      <c r="B104" s="210"/>
      <c r="C104" s="210"/>
      <c r="D104" s="210"/>
      <c r="E104" s="210"/>
      <c r="F104" s="210"/>
      <c r="G104" s="210"/>
      <c r="H104" s="5"/>
    </row>
    <row r="105" spans="2:10" ht="16.2">
      <c r="B105" s="4"/>
      <c r="C105" s="4"/>
      <c r="D105" s="194"/>
      <c r="E105" s="4"/>
      <c r="F105" s="4"/>
      <c r="G105" s="4"/>
      <c r="H105" s="4"/>
    </row>
    <row r="106" spans="2:10" ht="16.8" thickBot="1">
      <c r="B106" s="4"/>
      <c r="C106" s="4"/>
      <c r="D106" s="194"/>
      <c r="E106" s="4"/>
      <c r="F106" s="4"/>
      <c r="G106" s="4"/>
      <c r="H106" s="4"/>
    </row>
    <row r="107" spans="2:10" ht="15.75" customHeight="1" thickTop="1">
      <c r="B107" s="212"/>
      <c r="C107" s="214"/>
      <c r="D107" s="266"/>
      <c r="E107" s="214"/>
      <c r="F107" s="214"/>
      <c r="G107" s="219"/>
    </row>
    <row r="108" spans="2:10" ht="15.6" thickBot="1">
      <c r="B108" s="213"/>
      <c r="C108" s="215"/>
      <c r="D108" s="267"/>
      <c r="E108" s="218"/>
      <c r="F108" s="218"/>
      <c r="G108" s="220"/>
    </row>
    <row r="109" spans="2:10" ht="16.8" thickTop="1">
      <c r="B109" s="100"/>
      <c r="C109" s="101"/>
      <c r="D109" s="195"/>
      <c r="E109" s="103"/>
      <c r="F109" s="103"/>
      <c r="G109" s="104"/>
    </row>
    <row r="110" spans="2:10" ht="15.6">
      <c r="B110" s="105"/>
      <c r="C110" s="106"/>
      <c r="D110" s="196"/>
      <c r="E110" s="108"/>
      <c r="F110" s="109"/>
      <c r="G110" s="110"/>
    </row>
    <row r="111" spans="2:10">
      <c r="B111" s="63"/>
      <c r="C111" s="111"/>
      <c r="D111" s="189"/>
      <c r="E111" s="66"/>
      <c r="F111" s="67"/>
      <c r="G111" s="68"/>
      <c r="J111" s="67">
        <f>6500000*0.2%</f>
        <v>13000</v>
      </c>
    </row>
    <row r="112" spans="2:10">
      <c r="B112" s="63"/>
      <c r="C112" s="111"/>
      <c r="D112" s="189"/>
      <c r="E112" s="66"/>
      <c r="F112" s="67"/>
      <c r="G112" s="68"/>
      <c r="J112" s="67">
        <f>30000*0.2%</f>
        <v>60</v>
      </c>
    </row>
    <row r="113" spans="2:10">
      <c r="B113" s="63"/>
      <c r="C113" s="111"/>
      <c r="D113" s="189"/>
      <c r="E113" s="66"/>
      <c r="F113" s="67"/>
      <c r="G113" s="68"/>
      <c r="J113" s="67">
        <f>706250*0.2%</f>
        <v>1412.5</v>
      </c>
    </row>
    <row r="114" spans="2:10">
      <c r="B114" s="63"/>
      <c r="C114" s="64"/>
      <c r="D114" s="189"/>
      <c r="E114" s="66"/>
      <c r="F114" s="67"/>
      <c r="G114" s="68"/>
      <c r="J114" s="67">
        <f>1525500*0.2%</f>
        <v>3051</v>
      </c>
    </row>
    <row r="115" spans="2:10">
      <c r="B115" s="63"/>
      <c r="C115" s="64"/>
      <c r="D115" s="189"/>
      <c r="E115" s="66"/>
      <c r="F115" s="67"/>
      <c r="G115" s="68"/>
      <c r="J115" s="67">
        <f>13650*0.2%</f>
        <v>27.3</v>
      </c>
    </row>
    <row r="116" spans="2:10">
      <c r="B116" s="63"/>
      <c r="C116" s="2"/>
      <c r="D116" s="189"/>
      <c r="E116" s="66"/>
      <c r="F116" s="67"/>
      <c r="G116" s="68"/>
      <c r="J116" s="67">
        <f>13650*0.2%</f>
        <v>27.3</v>
      </c>
    </row>
    <row r="117" spans="2:10" ht="15.6">
      <c r="B117" s="63"/>
      <c r="C117" s="64"/>
      <c r="D117" s="189"/>
      <c r="E117" s="66"/>
      <c r="F117" s="112"/>
      <c r="G117" s="113"/>
    </row>
    <row r="118" spans="2:10" ht="15.6">
      <c r="B118" s="114"/>
      <c r="C118" s="106"/>
      <c r="D118" s="189"/>
      <c r="E118" s="66"/>
      <c r="F118" s="67"/>
      <c r="G118" s="68"/>
    </row>
    <row r="119" spans="2:10">
      <c r="B119" s="63"/>
      <c r="C119" s="64"/>
      <c r="D119" s="189"/>
      <c r="E119" s="66"/>
      <c r="F119" s="67"/>
      <c r="G119" s="68"/>
      <c r="J119" s="67">
        <f>2000000*0.2%</f>
        <v>4000</v>
      </c>
    </row>
    <row r="120" spans="2:10">
      <c r="B120" s="63"/>
      <c r="C120" s="64"/>
      <c r="D120" s="189"/>
      <c r="E120" s="66"/>
      <c r="F120" s="67"/>
      <c r="G120" s="68"/>
      <c r="J120" s="67">
        <f>226000*0.2%</f>
        <v>452</v>
      </c>
    </row>
    <row r="121" spans="2:10">
      <c r="B121" s="63"/>
      <c r="C121" s="64"/>
      <c r="D121" s="189"/>
      <c r="E121" s="66"/>
      <c r="F121" s="67"/>
      <c r="G121" s="68"/>
      <c r="J121" s="67">
        <f>3250000*0.2%</f>
        <v>6500</v>
      </c>
    </row>
    <row r="122" spans="2:10">
      <c r="B122" s="63"/>
      <c r="C122" s="64"/>
      <c r="D122" s="189"/>
      <c r="E122" s="66"/>
      <c r="F122" s="67"/>
      <c r="G122" s="68"/>
      <c r="J122" s="67">
        <f>1000000*0.2%</f>
        <v>2000</v>
      </c>
    </row>
    <row r="123" spans="2:10">
      <c r="B123" s="63"/>
      <c r="C123" s="64"/>
      <c r="D123" s="189"/>
      <c r="E123" s="66"/>
      <c r="F123" s="67"/>
      <c r="G123" s="68"/>
      <c r="J123" s="67">
        <f>1000000*0.2%</f>
        <v>2000</v>
      </c>
    </row>
    <row r="124" spans="2:10">
      <c r="B124" s="63"/>
      <c r="C124" s="64"/>
      <c r="D124" s="189"/>
      <c r="E124" s="66"/>
      <c r="F124" s="67"/>
      <c r="G124" s="68"/>
    </row>
    <row r="125" spans="2:10">
      <c r="B125" s="63"/>
      <c r="C125" s="115"/>
      <c r="D125" s="189"/>
      <c r="E125" s="66"/>
      <c r="F125" s="67"/>
      <c r="G125" s="68"/>
    </row>
    <row r="126" spans="2:10">
      <c r="B126" s="63"/>
      <c r="C126" s="64"/>
      <c r="D126" s="189"/>
      <c r="E126" s="66"/>
      <c r="F126" s="67"/>
      <c r="G126" s="68"/>
    </row>
    <row r="127" spans="2:10" ht="15.6">
      <c r="B127" s="63"/>
      <c r="C127" s="64"/>
      <c r="D127" s="189"/>
      <c r="E127" s="66"/>
      <c r="F127" s="112"/>
      <c r="G127" s="113"/>
    </row>
    <row r="128" spans="2:10">
      <c r="B128" s="63"/>
      <c r="C128" s="64"/>
      <c r="D128" s="189"/>
      <c r="E128" s="66"/>
      <c r="F128" s="67"/>
      <c r="G128" s="68"/>
    </row>
    <row r="129" spans="2:7" ht="15.6">
      <c r="B129" s="114"/>
      <c r="C129" s="106"/>
      <c r="D129" s="189"/>
      <c r="E129" s="66"/>
      <c r="F129" s="67"/>
      <c r="G129" s="68"/>
    </row>
    <row r="130" spans="2:7" ht="15.6">
      <c r="B130" s="114"/>
      <c r="C130" s="106"/>
      <c r="D130" s="189"/>
      <c r="E130" s="66"/>
      <c r="F130" s="67"/>
      <c r="G130" s="68"/>
    </row>
    <row r="131" spans="2:7">
      <c r="B131" s="63"/>
      <c r="C131" s="64"/>
      <c r="D131" s="189"/>
      <c r="E131" s="66"/>
      <c r="F131" s="67"/>
      <c r="G131" s="68"/>
    </row>
    <row r="132" spans="2:7">
      <c r="B132" s="63"/>
      <c r="C132" s="64"/>
      <c r="D132" s="189"/>
      <c r="E132" s="66"/>
      <c r="F132" s="67"/>
      <c r="G132" s="68"/>
    </row>
    <row r="133" spans="2:7">
      <c r="B133" s="63"/>
      <c r="C133" s="64"/>
      <c r="D133" s="189"/>
      <c r="E133" s="66"/>
      <c r="F133" s="67"/>
      <c r="G133" s="68"/>
    </row>
    <row r="134" spans="2:7">
      <c r="B134" s="63"/>
      <c r="C134" s="64"/>
      <c r="D134" s="189"/>
      <c r="E134" s="66"/>
      <c r="F134" s="67"/>
      <c r="G134" s="68"/>
    </row>
    <row r="135" spans="2:7">
      <c r="B135" s="63"/>
      <c r="C135" s="64"/>
      <c r="D135" s="189"/>
      <c r="E135" s="66"/>
      <c r="F135" s="67"/>
      <c r="G135" s="68"/>
    </row>
    <row r="136" spans="2:7">
      <c r="B136" s="63"/>
      <c r="C136" s="64"/>
      <c r="D136" s="189"/>
      <c r="E136" s="66"/>
      <c r="F136" s="67"/>
      <c r="G136" s="68"/>
    </row>
    <row r="137" spans="2:7">
      <c r="B137" s="63"/>
      <c r="C137" s="64"/>
      <c r="D137" s="189"/>
      <c r="E137" s="66"/>
      <c r="F137" s="67"/>
      <c r="G137" s="68"/>
    </row>
    <row r="138" spans="2:7">
      <c r="B138" s="63"/>
      <c r="C138" s="64"/>
      <c r="D138" s="189"/>
      <c r="E138" s="66"/>
      <c r="F138" s="67"/>
      <c r="G138" s="68"/>
    </row>
    <row r="139" spans="2:7">
      <c r="B139" s="63"/>
      <c r="C139" s="64"/>
      <c r="D139" s="189"/>
      <c r="E139" s="66"/>
      <c r="F139" s="67"/>
      <c r="G139" s="68"/>
    </row>
    <row r="140" spans="2:7" ht="15.6">
      <c r="B140" s="63"/>
      <c r="C140" s="64"/>
      <c r="D140" s="189"/>
      <c r="E140" s="66"/>
      <c r="F140" s="112"/>
      <c r="G140" s="113"/>
    </row>
    <row r="141" spans="2:7" ht="15.6">
      <c r="B141" s="63"/>
      <c r="C141" s="64"/>
      <c r="D141" s="189"/>
      <c r="E141" s="66"/>
      <c r="F141" s="112"/>
      <c r="G141" s="113"/>
    </row>
    <row r="142" spans="2:7" ht="15.6">
      <c r="B142" s="63"/>
      <c r="C142" s="106"/>
      <c r="D142" s="189"/>
      <c r="E142" s="66"/>
      <c r="F142" s="112"/>
      <c r="G142" s="113"/>
    </row>
    <row r="143" spans="2:7">
      <c r="B143" s="63"/>
      <c r="C143" s="64"/>
      <c r="D143" s="189"/>
      <c r="E143" s="66"/>
      <c r="F143" s="67"/>
      <c r="G143" s="68"/>
    </row>
    <row r="144" spans="2:7">
      <c r="B144" s="63"/>
      <c r="C144" s="64"/>
      <c r="D144" s="189"/>
      <c r="E144" s="66"/>
      <c r="F144" s="67"/>
      <c r="G144" s="68"/>
    </row>
    <row r="145" spans="2:8">
      <c r="B145" s="63"/>
      <c r="C145" s="64"/>
      <c r="D145" s="189"/>
      <c r="E145" s="66"/>
      <c r="F145" s="67"/>
      <c r="G145" s="68"/>
    </row>
    <row r="146" spans="2:8">
      <c r="B146" s="63"/>
      <c r="C146" s="64"/>
      <c r="D146" s="189"/>
      <c r="E146" s="66"/>
      <c r="F146" s="67"/>
      <c r="G146" s="68"/>
    </row>
    <row r="147" spans="2:8">
      <c r="B147" s="63"/>
      <c r="C147" s="64"/>
      <c r="D147" s="189"/>
      <c r="E147" s="66"/>
      <c r="F147" s="67"/>
      <c r="G147" s="68"/>
    </row>
    <row r="148" spans="2:8">
      <c r="B148" s="63"/>
      <c r="C148" s="64"/>
      <c r="D148" s="189"/>
      <c r="E148" s="66"/>
      <c r="F148" s="67"/>
      <c r="G148" s="68"/>
    </row>
    <row r="149" spans="2:8">
      <c r="B149" s="63"/>
      <c r="C149" s="64"/>
      <c r="D149" s="189"/>
      <c r="E149" s="66"/>
      <c r="F149" s="67"/>
      <c r="G149" s="68"/>
    </row>
    <row r="150" spans="2:8">
      <c r="B150" s="63"/>
      <c r="C150" s="64"/>
      <c r="D150" s="189"/>
      <c r="E150" s="66"/>
      <c r="F150" s="67"/>
      <c r="G150" s="68"/>
    </row>
    <row r="151" spans="2:8">
      <c r="B151" s="63"/>
      <c r="C151" s="64"/>
      <c r="D151" s="189"/>
      <c r="E151" s="66"/>
      <c r="F151" s="67"/>
      <c r="G151" s="68"/>
    </row>
    <row r="152" spans="2:8" ht="15.6">
      <c r="B152" s="63"/>
      <c r="C152" s="64"/>
      <c r="D152" s="189"/>
      <c r="E152" s="66"/>
      <c r="F152" s="112"/>
      <c r="G152" s="113"/>
    </row>
    <row r="153" spans="2:8" ht="15.6">
      <c r="B153" s="63"/>
      <c r="C153" s="64"/>
      <c r="D153" s="189"/>
      <c r="E153" s="66"/>
      <c r="F153" s="112"/>
      <c r="G153" s="113"/>
    </row>
    <row r="154" spans="2:8" ht="15.6">
      <c r="B154" s="114"/>
      <c r="C154" s="106"/>
      <c r="D154" s="189"/>
      <c r="E154" s="66"/>
      <c r="F154" s="67"/>
      <c r="G154" s="68"/>
    </row>
    <row r="155" spans="2:8">
      <c r="B155" s="63"/>
      <c r="C155" s="64"/>
      <c r="D155" s="189"/>
      <c r="E155" s="66"/>
      <c r="F155" s="67"/>
      <c r="G155" s="68"/>
    </row>
    <row r="156" spans="2:8">
      <c r="B156" s="63"/>
      <c r="C156" s="64"/>
      <c r="D156" s="189"/>
      <c r="E156" s="66"/>
      <c r="F156" s="67"/>
      <c r="G156" s="68"/>
    </row>
    <row r="157" spans="2:8">
      <c r="B157" s="63"/>
      <c r="C157" s="2"/>
      <c r="D157" s="189"/>
      <c r="E157" s="66"/>
      <c r="F157" s="67"/>
      <c r="G157" s="68"/>
    </row>
    <row r="158" spans="2:8" ht="16.2" thickBot="1">
      <c r="B158" s="63"/>
      <c r="C158" s="116"/>
      <c r="D158" s="189"/>
      <c r="E158" s="66"/>
      <c r="F158" s="118"/>
      <c r="G158" s="119"/>
    </row>
    <row r="159" spans="2:8" ht="16.5" customHeight="1" thickTop="1" thickBot="1">
      <c r="B159" s="248"/>
      <c r="C159" s="249"/>
      <c r="D159" s="249"/>
      <c r="E159" s="254"/>
      <c r="F159" s="254"/>
      <c r="G159" s="120"/>
      <c r="H159" s="121"/>
    </row>
    <row r="160" spans="2:8" ht="16.2" thickBot="1">
      <c r="B160" s="250"/>
      <c r="C160" s="251"/>
      <c r="D160" s="251"/>
      <c r="E160" s="255"/>
      <c r="F160" s="255"/>
      <c r="G160" s="122"/>
      <c r="H160" s="123"/>
    </row>
    <row r="161" spans="2:8" ht="16.2" thickBot="1">
      <c r="B161" s="250"/>
      <c r="C161" s="251"/>
      <c r="D161" s="251"/>
      <c r="E161" s="255"/>
      <c r="F161" s="255"/>
      <c r="G161" s="122"/>
      <c r="H161" s="124"/>
    </row>
    <row r="162" spans="2:8" ht="16.2" thickBot="1">
      <c r="B162" s="250"/>
      <c r="C162" s="251"/>
      <c r="D162" s="251"/>
      <c r="E162" s="255"/>
      <c r="F162" s="255"/>
      <c r="G162" s="122"/>
      <c r="H162" s="124"/>
    </row>
    <row r="163" spans="2:8" ht="16.2" thickBot="1">
      <c r="B163" s="252"/>
      <c r="C163" s="253"/>
      <c r="D163" s="253"/>
      <c r="E163" s="256"/>
      <c r="F163" s="256"/>
      <c r="G163" s="125"/>
      <c r="H163" s="124"/>
    </row>
    <row r="164" spans="2:8" ht="16.8" thickTop="1">
      <c r="B164" s="4"/>
      <c r="C164" s="4"/>
      <c r="D164" s="194"/>
      <c r="E164" s="4"/>
      <c r="F164" s="4"/>
      <c r="G164" s="4"/>
      <c r="H164" s="4"/>
    </row>
    <row r="165" spans="2:8" ht="15.75" customHeight="1">
      <c r="C165" s="77"/>
    </row>
    <row r="166" spans="2:8" ht="15.6">
      <c r="C166" s="78"/>
      <c r="H166" s="79"/>
    </row>
    <row r="167" spans="2:8" ht="15.6">
      <c r="C167" s="78"/>
    </row>
    <row r="168" spans="2:8">
      <c r="C168" s="2"/>
    </row>
    <row r="169" spans="2:8">
      <c r="C169" s="2"/>
    </row>
    <row r="170" spans="2:8" ht="15.6">
      <c r="C170" s="80"/>
    </row>
    <row r="171" spans="2:8">
      <c r="C171" s="2"/>
    </row>
    <row r="172" spans="2:8">
      <c r="C172" s="2"/>
    </row>
    <row r="177" spans="2:7" ht="15.6" thickBot="1"/>
    <row r="178" spans="2:7" ht="15.75" customHeight="1" thickTop="1">
      <c r="B178" s="212"/>
      <c r="C178" s="214"/>
      <c r="D178" s="266"/>
      <c r="E178" s="214"/>
      <c r="F178" s="214"/>
      <c r="G178" s="219"/>
    </row>
    <row r="179" spans="2:7" ht="15.6" thickBot="1">
      <c r="B179" s="213"/>
      <c r="C179" s="218"/>
      <c r="D179" s="267"/>
      <c r="E179" s="218"/>
      <c r="F179" s="218"/>
      <c r="G179" s="220"/>
    </row>
    <row r="180" spans="2:7" ht="16.8" thickTop="1">
      <c r="B180" s="100"/>
      <c r="C180" s="101"/>
      <c r="D180" s="195"/>
      <c r="E180" s="103"/>
      <c r="F180" s="103"/>
      <c r="G180" s="104"/>
    </row>
    <row r="181" spans="2:7" ht="15.6">
      <c r="B181" s="105"/>
      <c r="C181" s="106"/>
      <c r="D181" s="196"/>
      <c r="E181" s="108"/>
      <c r="F181" s="109"/>
      <c r="G181" s="110"/>
    </row>
    <row r="182" spans="2:7" ht="16.5" customHeight="1">
      <c r="B182" s="63"/>
      <c r="C182" s="111"/>
      <c r="D182" s="189"/>
      <c r="E182" s="66"/>
      <c r="F182" s="67"/>
      <c r="G182" s="68"/>
    </row>
    <row r="183" spans="2:7">
      <c r="B183" s="63"/>
      <c r="C183" s="111"/>
      <c r="D183" s="189"/>
      <c r="E183" s="66"/>
      <c r="F183" s="67"/>
      <c r="G183" s="68"/>
    </row>
    <row r="184" spans="2:7">
      <c r="B184" s="63"/>
      <c r="C184" s="111"/>
      <c r="D184" s="189"/>
      <c r="E184" s="66"/>
      <c r="F184" s="67"/>
      <c r="G184" s="68"/>
    </row>
    <row r="185" spans="2:7">
      <c r="B185" s="63"/>
      <c r="C185" s="64"/>
      <c r="D185" s="189"/>
      <c r="E185" s="66"/>
      <c r="F185" s="67"/>
      <c r="G185" s="68"/>
    </row>
    <row r="186" spans="2:7">
      <c r="B186" s="63"/>
      <c r="C186" s="64"/>
      <c r="D186" s="189"/>
      <c r="E186" s="66"/>
      <c r="F186" s="67"/>
      <c r="G186" s="68"/>
    </row>
    <row r="187" spans="2:7">
      <c r="B187" s="63"/>
      <c r="C187" s="2"/>
      <c r="D187" s="189"/>
      <c r="E187" s="66"/>
      <c r="F187" s="67"/>
      <c r="G187" s="68"/>
    </row>
    <row r="188" spans="2:7" ht="15.6">
      <c r="B188" s="63"/>
      <c r="C188" s="64"/>
      <c r="D188" s="189"/>
      <c r="E188" s="66"/>
      <c r="F188" s="112"/>
      <c r="G188" s="113"/>
    </row>
    <row r="189" spans="2:7" ht="15.6">
      <c r="B189" s="114"/>
      <c r="C189" s="106"/>
      <c r="D189" s="189"/>
      <c r="E189" s="66"/>
      <c r="F189" s="67"/>
      <c r="G189" s="68"/>
    </row>
    <row r="190" spans="2:7">
      <c r="B190" s="63"/>
      <c r="C190" s="64"/>
      <c r="D190" s="189"/>
      <c r="E190" s="66"/>
      <c r="F190" s="67"/>
      <c r="G190" s="68"/>
    </row>
    <row r="191" spans="2:7">
      <c r="B191" s="63"/>
      <c r="C191" s="64"/>
      <c r="D191" s="189"/>
      <c r="E191" s="66"/>
      <c r="F191" s="67"/>
      <c r="G191" s="68"/>
    </row>
    <row r="192" spans="2:7">
      <c r="B192" s="63"/>
      <c r="C192" s="64"/>
      <c r="D192" s="189"/>
      <c r="E192" s="66"/>
      <c r="F192" s="67"/>
      <c r="G192" s="68"/>
    </row>
    <row r="193" spans="2:7">
      <c r="B193" s="63"/>
      <c r="C193" s="64"/>
      <c r="D193" s="189"/>
      <c r="E193" s="66"/>
      <c r="F193" s="67"/>
      <c r="G193" s="68"/>
    </row>
    <row r="194" spans="2:7">
      <c r="B194" s="63"/>
      <c r="C194" s="64"/>
      <c r="D194" s="189"/>
      <c r="E194" s="66"/>
      <c r="F194" s="67"/>
      <c r="G194" s="68"/>
    </row>
    <row r="195" spans="2:7">
      <c r="B195" s="63"/>
      <c r="C195" s="64"/>
      <c r="D195" s="189"/>
      <c r="E195" s="66"/>
      <c r="F195" s="67"/>
      <c r="G195" s="68"/>
    </row>
    <row r="196" spans="2:7">
      <c r="B196" s="63"/>
      <c r="C196" s="115"/>
      <c r="D196" s="189"/>
      <c r="E196" s="66"/>
      <c r="F196" s="67"/>
      <c r="G196" s="68"/>
    </row>
    <row r="197" spans="2:7">
      <c r="B197" s="63"/>
      <c r="C197" s="64"/>
      <c r="D197" s="189"/>
      <c r="E197" s="66"/>
      <c r="F197" s="67"/>
      <c r="G197" s="68"/>
    </row>
    <row r="198" spans="2:7" ht="15.6">
      <c r="B198" s="63"/>
      <c r="C198" s="64"/>
      <c r="D198" s="189"/>
      <c r="E198" s="66"/>
      <c r="F198" s="112"/>
      <c r="G198" s="113"/>
    </row>
    <row r="199" spans="2:7" ht="15.75" customHeight="1">
      <c r="B199" s="63"/>
      <c r="C199" s="64"/>
      <c r="D199" s="189"/>
      <c r="E199" s="66"/>
      <c r="F199" s="67"/>
      <c r="G199" s="68"/>
    </row>
    <row r="200" spans="2:7" ht="15.6">
      <c r="B200" s="114"/>
      <c r="C200" s="106"/>
      <c r="D200" s="189"/>
      <c r="E200" s="66"/>
      <c r="F200" s="67"/>
      <c r="G200" s="68"/>
    </row>
    <row r="201" spans="2:7" ht="15.6">
      <c r="B201" s="114"/>
      <c r="C201" s="106"/>
      <c r="D201" s="189"/>
      <c r="E201" s="66"/>
      <c r="F201" s="67"/>
      <c r="G201" s="68"/>
    </row>
    <row r="202" spans="2:7">
      <c r="B202" s="63"/>
      <c r="C202" s="64"/>
      <c r="D202" s="189"/>
      <c r="E202" s="66"/>
      <c r="F202" s="67"/>
      <c r="G202" s="68"/>
    </row>
    <row r="203" spans="2:7">
      <c r="B203" s="63"/>
      <c r="C203" s="64"/>
      <c r="D203" s="189"/>
      <c r="E203" s="66"/>
      <c r="F203" s="67"/>
      <c r="G203" s="68"/>
    </row>
    <row r="204" spans="2:7">
      <c r="B204" s="63"/>
      <c r="C204" s="64"/>
      <c r="D204" s="189"/>
      <c r="E204" s="66"/>
      <c r="F204" s="67"/>
      <c r="G204" s="68"/>
    </row>
    <row r="205" spans="2:7">
      <c r="B205" s="63"/>
      <c r="C205" s="64"/>
      <c r="D205" s="189"/>
      <c r="E205" s="66"/>
      <c r="F205" s="67"/>
      <c r="G205" s="68"/>
    </row>
    <row r="206" spans="2:7">
      <c r="B206" s="63"/>
      <c r="C206" s="64"/>
      <c r="D206" s="189"/>
      <c r="E206" s="66"/>
      <c r="F206" s="67"/>
      <c r="G206" s="68"/>
    </row>
    <row r="207" spans="2:7">
      <c r="B207" s="63"/>
      <c r="C207" s="64"/>
      <c r="D207" s="189"/>
      <c r="E207" s="66"/>
      <c r="F207" s="67"/>
      <c r="G207" s="68"/>
    </row>
    <row r="208" spans="2:7">
      <c r="B208" s="63"/>
      <c r="C208" s="64"/>
      <c r="D208" s="189"/>
      <c r="E208" s="66"/>
      <c r="F208" s="67"/>
      <c r="G208" s="68"/>
    </row>
    <row r="209" spans="2:7">
      <c r="B209" s="63"/>
      <c r="C209" s="64"/>
      <c r="D209" s="189"/>
      <c r="E209" s="66"/>
      <c r="F209" s="67"/>
      <c r="G209" s="68"/>
    </row>
    <row r="210" spans="2:7">
      <c r="B210" s="63"/>
      <c r="C210" s="64"/>
      <c r="D210" s="189"/>
      <c r="E210" s="66"/>
      <c r="F210" s="67"/>
      <c r="G210" s="68"/>
    </row>
    <row r="211" spans="2:7" ht="15.6">
      <c r="B211" s="63"/>
      <c r="C211" s="64"/>
      <c r="D211" s="189"/>
      <c r="E211" s="66"/>
      <c r="F211" s="112"/>
      <c r="G211" s="113"/>
    </row>
    <row r="212" spans="2:7" ht="15.6">
      <c r="B212" s="63"/>
      <c r="C212" s="64"/>
      <c r="D212" s="189"/>
      <c r="E212" s="66"/>
      <c r="F212" s="112"/>
      <c r="G212" s="113"/>
    </row>
    <row r="213" spans="2:7" ht="15.6">
      <c r="B213" s="63"/>
      <c r="C213" s="106"/>
      <c r="D213" s="189"/>
      <c r="E213" s="66"/>
      <c r="F213" s="112"/>
      <c r="G213" s="113"/>
    </row>
    <row r="214" spans="2:7">
      <c r="B214" s="63"/>
      <c r="C214" s="64"/>
      <c r="D214" s="189"/>
      <c r="E214" s="66"/>
      <c r="F214" s="67"/>
      <c r="G214" s="68"/>
    </row>
    <row r="215" spans="2:7">
      <c r="B215" s="63"/>
      <c r="C215" s="64"/>
      <c r="D215" s="189"/>
      <c r="E215" s="66"/>
      <c r="F215" s="67"/>
      <c r="G215" s="68"/>
    </row>
    <row r="216" spans="2:7">
      <c r="B216" s="63"/>
      <c r="C216" s="64"/>
      <c r="D216" s="189"/>
      <c r="E216" s="66"/>
      <c r="F216" s="67"/>
      <c r="G216" s="68"/>
    </row>
    <row r="217" spans="2:7" ht="16.5" customHeight="1">
      <c r="B217" s="63"/>
      <c r="C217" s="64"/>
      <c r="D217" s="189"/>
      <c r="E217" s="66"/>
      <c r="F217" s="67"/>
      <c r="G217" s="68"/>
    </row>
    <row r="218" spans="2:7">
      <c r="B218" s="63"/>
      <c r="C218" s="64"/>
      <c r="D218" s="189"/>
      <c r="E218" s="66"/>
      <c r="F218" s="67"/>
      <c r="G218" s="68"/>
    </row>
    <row r="219" spans="2:7">
      <c r="B219" s="63"/>
      <c r="C219" s="64"/>
      <c r="D219" s="189"/>
      <c r="E219" s="66"/>
      <c r="F219" s="67"/>
      <c r="G219" s="68"/>
    </row>
    <row r="220" spans="2:7">
      <c r="B220" s="63"/>
      <c r="C220" s="64"/>
      <c r="D220" s="189"/>
      <c r="E220" s="66"/>
      <c r="F220" s="67"/>
      <c r="G220" s="68"/>
    </row>
    <row r="221" spans="2:7">
      <c r="B221" s="63"/>
      <c r="C221" s="64"/>
      <c r="D221" s="189"/>
      <c r="E221" s="66"/>
      <c r="F221" s="67"/>
      <c r="G221" s="68"/>
    </row>
    <row r="222" spans="2:7">
      <c r="B222" s="63"/>
      <c r="C222" s="64"/>
      <c r="D222" s="189"/>
      <c r="E222" s="66"/>
      <c r="F222" s="67"/>
      <c r="G222" s="68"/>
    </row>
    <row r="223" spans="2:7" ht="15.6">
      <c r="B223" s="63"/>
      <c r="C223" s="64"/>
      <c r="D223" s="189"/>
      <c r="E223" s="66"/>
      <c r="F223" s="112"/>
      <c r="G223" s="113"/>
    </row>
    <row r="224" spans="2:7" ht="15.6">
      <c r="B224" s="63"/>
      <c r="C224" s="64"/>
      <c r="D224" s="189"/>
      <c r="E224" s="66"/>
      <c r="F224" s="112"/>
      <c r="G224" s="113"/>
    </row>
    <row r="225" spans="2:8" ht="15.6">
      <c r="B225" s="114"/>
      <c r="C225" s="106"/>
      <c r="D225" s="189"/>
      <c r="E225" s="66"/>
      <c r="F225" s="67"/>
      <c r="G225" s="68"/>
    </row>
    <row r="226" spans="2:8">
      <c r="B226" s="63"/>
      <c r="C226" s="64"/>
      <c r="D226" s="189"/>
      <c r="E226" s="66"/>
      <c r="F226" s="67"/>
      <c r="G226" s="68"/>
    </row>
    <row r="227" spans="2:8">
      <c r="B227" s="63"/>
      <c r="C227" s="64"/>
      <c r="D227" s="189"/>
      <c r="E227" s="66"/>
      <c r="F227" s="67"/>
      <c r="G227" s="68"/>
    </row>
    <row r="228" spans="2:8">
      <c r="B228" s="63"/>
      <c r="C228" s="2"/>
      <c r="D228" s="189"/>
      <c r="E228" s="66"/>
      <c r="F228" s="67"/>
      <c r="G228" s="68"/>
    </row>
    <row r="229" spans="2:8" ht="16.2" thickBot="1">
      <c r="B229" s="63"/>
      <c r="C229" s="116"/>
      <c r="D229" s="189"/>
      <c r="E229" s="66"/>
      <c r="F229" s="118"/>
      <c r="G229" s="119"/>
    </row>
    <row r="230" spans="2:8" ht="16.8" thickTop="1" thickBot="1">
      <c r="B230" s="248"/>
      <c r="C230" s="249"/>
      <c r="D230" s="257"/>
      <c r="E230" s="260"/>
      <c r="F230" s="261"/>
      <c r="G230" s="126"/>
      <c r="H230" s="127"/>
    </row>
    <row r="231" spans="2:8" ht="16.2" thickBot="1">
      <c r="B231" s="250"/>
      <c r="C231" s="251"/>
      <c r="D231" s="258"/>
      <c r="E231" s="262"/>
      <c r="F231" s="263"/>
      <c r="G231" s="128"/>
      <c r="H231" s="129"/>
    </row>
    <row r="232" spans="2:8" ht="16.2" thickBot="1">
      <c r="B232" s="250"/>
      <c r="C232" s="251"/>
      <c r="D232" s="258"/>
      <c r="E232" s="262"/>
      <c r="F232" s="263"/>
      <c r="G232" s="130"/>
      <c r="H232" s="131"/>
    </row>
    <row r="233" spans="2:8" ht="16.2" thickBot="1">
      <c r="B233" s="250"/>
      <c r="C233" s="251"/>
      <c r="D233" s="258"/>
      <c r="E233" s="262"/>
      <c r="F233" s="263"/>
      <c r="G233" s="130"/>
      <c r="H233" s="131"/>
    </row>
    <row r="234" spans="2:8" ht="16.2" thickBot="1">
      <c r="B234" s="252"/>
      <c r="C234" s="253"/>
      <c r="D234" s="259"/>
      <c r="E234" s="264"/>
      <c r="F234" s="265"/>
      <c r="G234" s="132"/>
      <c r="H234" s="131"/>
    </row>
    <row r="235" spans="2:8" ht="15.6" thickTop="1"/>
    <row r="251" ht="16.5" customHeight="1"/>
  </sheetData>
  <mergeCells count="53">
    <mergeCell ref="G178:G179"/>
    <mergeCell ref="B230:D234"/>
    <mergeCell ref="E230:F230"/>
    <mergeCell ref="E231:F231"/>
    <mergeCell ref="E232:F232"/>
    <mergeCell ref="E233:F233"/>
    <mergeCell ref="E234:F234"/>
    <mergeCell ref="B178:B179"/>
    <mergeCell ref="C178:C179"/>
    <mergeCell ref="D178:D179"/>
    <mergeCell ref="E178:E179"/>
    <mergeCell ref="F178:F179"/>
    <mergeCell ref="B159:D163"/>
    <mergeCell ref="E159:F159"/>
    <mergeCell ref="E160:F160"/>
    <mergeCell ref="E161:F161"/>
    <mergeCell ref="E162:F162"/>
    <mergeCell ref="E163:F163"/>
    <mergeCell ref="B92:C92"/>
    <mergeCell ref="B102:G102"/>
    <mergeCell ref="B103:G103"/>
    <mergeCell ref="B104:G104"/>
    <mergeCell ref="B107:B108"/>
    <mergeCell ref="C107:C108"/>
    <mergeCell ref="D107:D108"/>
    <mergeCell ref="E107:E108"/>
    <mergeCell ref="F107:F108"/>
    <mergeCell ref="G107:G108"/>
    <mergeCell ref="B39:E39"/>
    <mergeCell ref="B40:E40"/>
    <mergeCell ref="B42:B43"/>
    <mergeCell ref="C42:C43"/>
    <mergeCell ref="D42:D43"/>
    <mergeCell ref="E42:E43"/>
    <mergeCell ref="I6:I7"/>
    <mergeCell ref="J6:J7"/>
    <mergeCell ref="K6:K7"/>
    <mergeCell ref="M6:M7"/>
    <mergeCell ref="B38:E38"/>
    <mergeCell ref="B25:E27"/>
    <mergeCell ref="F25:G25"/>
    <mergeCell ref="F26:G26"/>
    <mergeCell ref="F27:G27"/>
    <mergeCell ref="L27:N27"/>
    <mergeCell ref="B3:H3"/>
    <mergeCell ref="B4:H4"/>
    <mergeCell ref="B6:B7"/>
    <mergeCell ref="C6:C7"/>
    <mergeCell ref="D6:D7"/>
    <mergeCell ref="E6:E7"/>
    <mergeCell ref="F6:F7"/>
    <mergeCell ref="G6:G7"/>
    <mergeCell ref="H6:H7"/>
  </mergeCells>
  <printOptions horizontalCentered="1"/>
  <pageMargins left="0" right="0" top="0.82677165354330717" bottom="0" header="0.51181102362204722" footer="0.51181102362204722"/>
  <pageSetup paperSize="9" scale="70" firstPageNumber="4294963191" fitToWidth="0" fitToHeight="0" orientation="portrait" horizontalDpi="4294967293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B88" sqref="B88"/>
    </sheetView>
  </sheetViews>
  <sheetFormatPr defaultRowHeight="14.4"/>
  <sheetData/>
  <pageMargins left="0.70866141732283472" right="0.70866141732283472" top="0.47244094488188981" bottom="0.59" header="0.31496062992125984" footer="0.31496062992125984"/>
  <pageSetup paperSize="9" scale="45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4</vt:i4>
      </vt:variant>
    </vt:vector>
  </HeadingPairs>
  <TitlesOfParts>
    <vt:vector size="9" baseType="lpstr">
      <vt:lpstr>Baru</vt:lpstr>
      <vt:lpstr>RAB</vt:lpstr>
      <vt:lpstr>Sheet3</vt:lpstr>
      <vt:lpstr>RAB (2)</vt:lpstr>
      <vt:lpstr>Sheet5</vt:lpstr>
      <vt:lpstr>Baru!Print_Area</vt:lpstr>
      <vt:lpstr>RAB!Print_Area</vt:lpstr>
      <vt:lpstr>'RAB (2)'!Print_Area</vt:lpstr>
      <vt:lpstr>Sheet5!Print_Area</vt:lpstr>
    </vt:vector>
  </TitlesOfParts>
  <Company>Deftones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lenovo</dc:creator>
  <cp:lastModifiedBy>Windows User</cp:lastModifiedBy>
  <cp:lastPrinted>2024-10-03T01:02:10Z</cp:lastPrinted>
  <dcterms:created xsi:type="dcterms:W3CDTF">2018-07-11T00:45:25Z</dcterms:created>
  <dcterms:modified xsi:type="dcterms:W3CDTF">2024-12-04T23:11:36Z</dcterms:modified>
</cp:coreProperties>
</file>