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A10"/>
  <c r="A11" s="1"/>
  <c r="A12" s="1"/>
  <c r="A13" s="1"/>
  <c r="A14" s="1"/>
  <c r="A15" s="1"/>
  <c r="K10"/>
  <c r="G15" l="1"/>
  <c r="H15" s="1"/>
  <c r="N15"/>
  <c r="N14"/>
  <c r="H14"/>
  <c r="N13"/>
  <c r="H13"/>
  <c r="G14" i="15"/>
  <c r="AN35" i="14"/>
  <c r="AN32"/>
  <c r="AC32"/>
  <c r="AC35" l="1"/>
  <c r="R39" s="1"/>
  <c r="P17" i="8" l="1"/>
  <c r="N16" l="1"/>
  <c r="K16"/>
  <c r="H16"/>
  <c r="N12" l="1"/>
  <c r="H12"/>
  <c r="K11"/>
  <c r="H11"/>
  <c r="N9"/>
  <c r="M9"/>
  <c r="H9"/>
  <c r="I17" l="1"/>
  <c r="I18" s="1"/>
  <c r="I19" s="1"/>
  <c r="K19" l="1"/>
  <c r="N17"/>
  <c r="P18" l="1"/>
  <c r="P19" s="1"/>
  <c r="P20" s="1"/>
  <c r="Q17"/>
  <c r="Q18" s="1"/>
  <c r="Q19" l="1"/>
  <c r="Q20" s="1"/>
  <c r="P21" s="1"/>
  <c r="P23" s="1"/>
  <c r="R17"/>
  <c r="Q22" l="1"/>
  <c r="Q21"/>
  <c r="R18"/>
  <c r="R19" s="1"/>
  <c r="R20" s="1"/>
  <c r="R22" s="1"/>
  <c r="S17"/>
  <c r="Q23" l="1"/>
  <c r="R21"/>
  <c r="R23" s="1"/>
  <c r="S18"/>
  <c r="S19" s="1"/>
  <c r="S20" s="1"/>
  <c r="T17"/>
  <c r="U17" l="1"/>
  <c r="T18"/>
  <c r="T19" s="1"/>
  <c r="T20" s="1"/>
  <c r="T21" l="1"/>
  <c r="T22"/>
  <c r="V17"/>
  <c r="U18"/>
  <c r="U19" s="1"/>
  <c r="U20" s="1"/>
  <c r="S21"/>
  <c r="T23" l="1"/>
  <c r="W17"/>
  <c r="V18"/>
  <c r="V19" s="1"/>
  <c r="V20" s="1"/>
  <c r="U21"/>
  <c r="U22"/>
  <c r="S22"/>
  <c r="S23" s="1"/>
  <c r="W18" l="1"/>
  <c r="W19" s="1"/>
  <c r="W20" s="1"/>
  <c r="V21" s="1"/>
  <c r="X17"/>
  <c r="X18" s="1"/>
  <c r="U23"/>
  <c r="W22" l="1"/>
  <c r="W21"/>
  <c r="X19"/>
  <c r="X20" s="1"/>
  <c r="X22" l="1"/>
  <c r="X21"/>
  <c r="V22"/>
  <c r="V23" s="1"/>
  <c r="W23"/>
  <c r="X23" l="1"/>
  <c r="N25" s="1"/>
  <c r="B19" s="1"/>
</calcChain>
</file>

<file path=xl/sharedStrings.xml><?xml version="1.0" encoding="utf-8"?>
<sst xmlns="http://schemas.openxmlformats.org/spreadsheetml/2006/main" count="79" uniqueCount="59">
  <si>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</si>
  <si>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</si>
  <si>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</si>
  <si>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</si>
  <si>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</si>
  <si>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</si>
  <si>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</si>
  <si>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</si>
  <si>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</si>
  <si>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</si>
  <si>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</si>
  <si>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</si>
  <si>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</si>
  <si>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</si>
  <si>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</si>
  <si>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</si>
  <si>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</si>
  <si>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</si>
  <si>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</si>
  <si>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</si>
  <si>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</si>
  <si>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</si>
  <si>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</si>
  <si>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</si>
  <si>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</si>
  <si>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</si>
  <si>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</si>
  <si>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</si>
  <si>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</si>
  <si>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</si>
  <si>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</si>
  <si>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</si>
  <si>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</si>
  <si>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</si>
  <si>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</si>
  <si>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</si>
  <si>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</si>
  <si>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</si>
  <si>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</si>
  <si>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</si>
  <si>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</si>
  <si>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</si>
  <si>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</si>
  <si>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</si>
  <si>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</si>
  <si>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</si>
  <si>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>4G Wireless Router + LTE Modem
Brand : TP-Link
Type : MR6400</t>
  </si>
  <si>
    <t>Panel 60 x 40 x 25 cm outdoor pelat 1,2mm</t>
  </si>
  <si>
    <t>unit</t>
  </si>
  <si>
    <t>Kabid. Ops. Pompa</t>
  </si>
  <si>
    <t>Ali Ismail Siregar</t>
  </si>
  <si>
    <t>Automatic Battery Charger 20A 12V</t>
  </si>
  <si>
    <t>Julfan Fadhli Siregar</t>
  </si>
  <si>
    <t xml:space="preserve">Pressure Sensor, Cerabar E+H
Range 0-10 Bar 4-20 mA                                                                  
Cerabar PMP11-AA1L1PBWBJ
</t>
  </si>
  <si>
    <t>12V 12AH  VRLA Battery MAXSTROM</t>
  </si>
  <si>
    <t>Dedi Gusman</t>
  </si>
  <si>
    <t xml:space="preserve"> Kadiv. Transmisi Distribusi</t>
  </si>
  <si>
    <t>Medan,          Maret 2025</t>
  </si>
  <si>
    <t>LOKASI: SUMUR BOR NINA FLAMBOYAN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</si>
</sst>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1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tabSelected="1" zoomScale="70" zoomScaleNormal="70" workbookViewId="0">
      <selection activeCell="G13" sqref="G13"/>
    </sheetView>
  </sheetViews>
  <sheetFormatPr defaultColWidth="9.109375" defaultRowHeight="12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4" ht="33.6">
      <c r="A2" s="3"/>
      <c r="B2" s="100" t="s">
        <v>16</v>
      </c>
      <c r="C2" s="100"/>
      <c r="D2" s="100"/>
      <c r="E2" s="100"/>
      <c r="F2" s="100"/>
      <c r="G2" s="100"/>
      <c r="H2" s="100"/>
      <c r="I2" s="100"/>
    </row>
    <row r="3" spans="1:14" ht="24.75" customHeight="1">
      <c r="A3" s="3"/>
      <c r="B3" s="101" t="s">
        <v>42</v>
      </c>
      <c r="C3" s="101"/>
      <c r="D3" s="101"/>
      <c r="E3" s="101"/>
      <c r="F3" s="101"/>
      <c r="G3" s="101"/>
      <c r="H3" s="101"/>
      <c r="I3" s="101"/>
    </row>
    <row r="4" spans="1:14" ht="25.8">
      <c r="A4" s="9"/>
      <c r="B4" s="102" t="s">
        <v>58</v>
      </c>
      <c r="C4" s="102"/>
      <c r="D4" s="102"/>
      <c r="E4" s="102"/>
      <c r="F4" s="102"/>
      <c r="G4" s="102"/>
      <c r="H4" s="102"/>
      <c r="I4" s="102"/>
    </row>
    <row r="5" spans="1:14" ht="15.6">
      <c r="A5" s="15"/>
      <c r="B5" s="15"/>
      <c r="C5" s="15"/>
      <c r="D5" s="15"/>
      <c r="E5" s="15"/>
      <c r="F5" s="15"/>
      <c r="G5" s="15"/>
      <c r="H5" s="15"/>
      <c r="I5" s="15"/>
    </row>
    <row r="6" spans="1:14" ht="15.6">
      <c r="A6" s="94" t="s">
        <v>0</v>
      </c>
      <c r="B6" s="96" t="s">
        <v>1</v>
      </c>
      <c r="C6" s="97"/>
      <c r="D6" s="94" t="s">
        <v>2</v>
      </c>
      <c r="E6" s="94" t="s">
        <v>3</v>
      </c>
      <c r="F6" s="94" t="s">
        <v>4</v>
      </c>
      <c r="G6" s="4" t="s">
        <v>5</v>
      </c>
      <c r="H6" s="4" t="s">
        <v>6</v>
      </c>
      <c r="I6" s="4" t="s">
        <v>7</v>
      </c>
    </row>
    <row r="7" spans="1:14" ht="15.6">
      <c r="A7" s="95"/>
      <c r="B7" s="98"/>
      <c r="C7" s="99"/>
      <c r="D7" s="95"/>
      <c r="E7" s="95"/>
      <c r="F7" s="95"/>
      <c r="G7" s="5" t="s">
        <v>8</v>
      </c>
      <c r="H7" s="5" t="s">
        <v>8</v>
      </c>
      <c r="I7" s="5" t="s">
        <v>8</v>
      </c>
    </row>
    <row r="8" spans="1:14" ht="15.6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4" customFormat="1" ht="54" customHeight="1">
      <c r="A9" s="60">
        <v>1</v>
      </c>
      <c r="B9" s="103" t="s">
        <v>40</v>
      </c>
      <c r="C9" s="104"/>
      <c r="D9" s="61">
        <v>1</v>
      </c>
      <c r="E9" s="60" t="s">
        <v>43</v>
      </c>
      <c r="F9" s="60" t="s">
        <v>10</v>
      </c>
      <c r="G9" s="62">
        <v>13600000</v>
      </c>
      <c r="H9" s="62">
        <f>+G9*D9</f>
        <v>13600000</v>
      </c>
      <c r="I9" s="63"/>
      <c r="M9" s="64">
        <f>280000/6</f>
        <v>46666.666666666664</v>
      </c>
      <c r="N9" s="64">
        <f>12*220</f>
        <v>2640</v>
      </c>
    </row>
    <row r="10" spans="1:14" s="64" customFormat="1" ht="48.75" customHeight="1">
      <c r="A10" s="60">
        <f>+A9+1</f>
        <v>2</v>
      </c>
      <c r="B10" s="107" t="s">
        <v>53</v>
      </c>
      <c r="C10" s="108"/>
      <c r="D10" s="91">
        <v>1</v>
      </c>
      <c r="E10" s="92" t="s">
        <v>48</v>
      </c>
      <c r="F10" s="92" t="s">
        <v>10</v>
      </c>
      <c r="G10" s="93">
        <v>6771000</v>
      </c>
      <c r="H10" s="93">
        <f>+G10*D10</f>
        <v>6771000</v>
      </c>
      <c r="I10" s="63"/>
      <c r="K10" s="64">
        <f>24*3*2</f>
        <v>144</v>
      </c>
    </row>
    <row r="11" spans="1:14" s="64" customFormat="1" ht="48.75" customHeight="1">
      <c r="A11" s="60">
        <f t="shared" ref="A11:A15" si="0">+A10+1</f>
        <v>3</v>
      </c>
      <c r="B11" s="105" t="s">
        <v>46</v>
      </c>
      <c r="C11" s="106"/>
      <c r="D11" s="61">
        <v>1</v>
      </c>
      <c r="E11" s="60" t="s">
        <v>38</v>
      </c>
      <c r="F11" s="60" t="s">
        <v>10</v>
      </c>
      <c r="G11" s="62">
        <v>1571000</v>
      </c>
      <c r="H11" s="62">
        <f>+G11*D11</f>
        <v>1571000</v>
      </c>
      <c r="I11" s="63"/>
      <c r="K11" s="64">
        <f>24*3*2</f>
        <v>144</v>
      </c>
    </row>
    <row r="12" spans="1:14" s="64" customFormat="1" ht="18" customHeight="1">
      <c r="A12" s="60">
        <f t="shared" si="0"/>
        <v>4</v>
      </c>
      <c r="B12" s="105" t="s">
        <v>54</v>
      </c>
      <c r="C12" s="106"/>
      <c r="D12" s="61">
        <v>1</v>
      </c>
      <c r="E12" s="60" t="s">
        <v>31</v>
      </c>
      <c r="F12" s="60" t="s">
        <v>10</v>
      </c>
      <c r="G12" s="62">
        <v>380000</v>
      </c>
      <c r="H12" s="62">
        <f>G12*D12</f>
        <v>380000</v>
      </c>
      <c r="I12" s="63"/>
      <c r="N12" s="86" t="e">
        <f>12/#REF!</f>
        <v>#REF!</v>
      </c>
    </row>
    <row r="13" spans="1:14" s="64" customFormat="1" ht="18" customHeight="1">
      <c r="A13" s="60">
        <f t="shared" si="0"/>
        <v>5</v>
      </c>
      <c r="B13" s="105" t="s">
        <v>47</v>
      </c>
      <c r="C13" s="106"/>
      <c r="D13" s="61">
        <v>1</v>
      </c>
      <c r="E13" s="60" t="s">
        <v>31</v>
      </c>
      <c r="F13" s="60" t="s">
        <v>10</v>
      </c>
      <c r="G13" s="62">
        <v>1100000</v>
      </c>
      <c r="H13" s="62">
        <f>G13*D13</f>
        <v>1100000</v>
      </c>
      <c r="I13" s="63"/>
      <c r="N13" s="86" t="e">
        <f>12/#REF!</f>
        <v>#REF!</v>
      </c>
    </row>
    <row r="14" spans="1:14" s="64" customFormat="1" ht="20.399999999999999" customHeight="1">
      <c r="A14" s="60">
        <f t="shared" si="0"/>
        <v>6</v>
      </c>
      <c r="B14" s="105" t="s">
        <v>51</v>
      </c>
      <c r="C14" s="106"/>
      <c r="D14" s="61">
        <v>1</v>
      </c>
      <c r="E14" s="60" t="s">
        <v>31</v>
      </c>
      <c r="F14" s="60" t="s">
        <v>10</v>
      </c>
      <c r="G14" s="62">
        <v>885000</v>
      </c>
      <c r="H14" s="62">
        <f>G14*D14</f>
        <v>885000</v>
      </c>
      <c r="I14" s="63"/>
      <c r="N14" s="86" t="e">
        <f>12/#REF!</f>
        <v>#REF!</v>
      </c>
    </row>
    <row r="15" spans="1:14" s="64" customFormat="1" ht="18" customHeight="1">
      <c r="A15" s="60">
        <f t="shared" si="0"/>
        <v>7</v>
      </c>
      <c r="B15" s="105" t="s">
        <v>45</v>
      </c>
      <c r="C15" s="106"/>
      <c r="D15" s="61">
        <v>15</v>
      </c>
      <c r="E15" s="60" t="s">
        <v>44</v>
      </c>
      <c r="F15" s="60" t="s">
        <v>10</v>
      </c>
      <c r="G15" s="62">
        <f>1300000/50</f>
        <v>26000</v>
      </c>
      <c r="H15" s="62">
        <f>G15*D15</f>
        <v>390000</v>
      </c>
      <c r="I15" s="63"/>
      <c r="N15" s="86" t="e">
        <f>12/#REF!</f>
        <v>#REF!</v>
      </c>
    </row>
    <row r="16" spans="1:14" s="64" customFormat="1" ht="36" customHeight="1">
      <c r="A16" s="60">
        <v>8</v>
      </c>
      <c r="B16" s="103" t="s">
        <v>41</v>
      </c>
      <c r="C16" s="104"/>
      <c r="D16" s="61">
        <v>1</v>
      </c>
      <c r="E16" s="60" t="s">
        <v>43</v>
      </c>
      <c r="F16" s="60" t="s">
        <v>10</v>
      </c>
      <c r="G16" s="62">
        <v>200000</v>
      </c>
      <c r="H16" s="62">
        <f>+G16*D16</f>
        <v>200000</v>
      </c>
      <c r="I16" s="63"/>
      <c r="K16" s="64">
        <f>24*3*2</f>
        <v>144</v>
      </c>
      <c r="N16" s="64">
        <f>12*220/(220+100+1000)</f>
        <v>2</v>
      </c>
    </row>
    <row r="17" spans="1:24" ht="15.6">
      <c r="A17" s="68"/>
      <c r="B17" s="66"/>
      <c r="C17" s="67"/>
      <c r="D17" s="69"/>
      <c r="E17" s="65"/>
      <c r="F17" s="65"/>
      <c r="G17" s="70"/>
      <c r="H17" s="71"/>
      <c r="I17" s="72">
        <f>SUM(H9:H17)</f>
        <v>24897000</v>
      </c>
      <c r="N17" s="87">
        <f>I19</f>
        <v>24897000</v>
      </c>
      <c r="O17" s="88">
        <v>1</v>
      </c>
      <c r="P17" s="88">
        <f>+O17*10</f>
        <v>10</v>
      </c>
      <c r="Q17" s="88">
        <f t="shared" ref="Q17:X17" si="1">+P17*10</f>
        <v>100</v>
      </c>
      <c r="R17" s="88">
        <f t="shared" si="1"/>
        <v>1000</v>
      </c>
      <c r="S17" s="88">
        <f t="shared" si="1"/>
        <v>10000</v>
      </c>
      <c r="T17" s="88">
        <f t="shared" si="1"/>
        <v>100000</v>
      </c>
      <c r="U17" s="88">
        <f t="shared" si="1"/>
        <v>1000000</v>
      </c>
      <c r="V17" s="88">
        <f t="shared" si="1"/>
        <v>10000000</v>
      </c>
      <c r="W17" s="88">
        <f t="shared" si="1"/>
        <v>100000000</v>
      </c>
      <c r="X17" s="88">
        <f t="shared" si="1"/>
        <v>1000000000</v>
      </c>
    </row>
    <row r="18" spans="1:24" ht="15.6">
      <c r="A18" s="74"/>
      <c r="B18" s="75" t="s">
        <v>18</v>
      </c>
      <c r="C18" s="75"/>
      <c r="D18" s="76"/>
      <c r="E18" s="75"/>
      <c r="F18" s="75"/>
      <c r="G18" s="77"/>
      <c r="H18" s="78" t="s">
        <v>11</v>
      </c>
      <c r="I18" s="7">
        <f>+I17</f>
        <v>24897000</v>
      </c>
      <c r="N18" s="89" t="s">
        <v>39</v>
      </c>
      <c r="O18" s="88">
        <v>0</v>
      </c>
      <c r="P18" s="90">
        <f>MOD(N17,P17)</f>
        <v>0</v>
      </c>
      <c r="Q18" s="90">
        <f>MOD(N17,Q17)</f>
        <v>0</v>
      </c>
      <c r="R18" s="90">
        <f>MOD(N17,R17)</f>
        <v>0</v>
      </c>
      <c r="S18" s="90">
        <f>MOD(N17,S17)</f>
        <v>7000</v>
      </c>
      <c r="T18" s="90">
        <f>MOD(N17,T17)</f>
        <v>97000</v>
      </c>
      <c r="U18" s="90">
        <f>MOD(N17,U17)</f>
        <v>897000</v>
      </c>
      <c r="V18" s="90">
        <f>MOD(N17,V17)</f>
        <v>4897000</v>
      </c>
      <c r="W18" s="90">
        <f>MOD(N17,W17)</f>
        <v>24897000</v>
      </c>
      <c r="X18" s="90">
        <f>MOD(N17,X17)</f>
        <v>24897000</v>
      </c>
    </row>
    <row r="19" spans="1:24" ht="15.6">
      <c r="A19" s="79"/>
      <c r="B19" s="80" t="str">
        <f>N25</f>
        <v>Dua Puluh Empat Juta Delapan Ratus Sembilan Puluh Tujuh Ribu Rupiah</v>
      </c>
      <c r="C19" s="81"/>
      <c r="D19" s="82"/>
      <c r="E19" s="83"/>
      <c r="F19" s="83"/>
      <c r="G19" s="84"/>
      <c r="H19" s="85" t="s">
        <v>12</v>
      </c>
      <c r="I19" s="73">
        <f>ROUND(I18,-3)</f>
        <v>24897000</v>
      </c>
      <c r="K19" s="1">
        <f>25000000-I19</f>
        <v>103000</v>
      </c>
      <c r="N19" s="88"/>
      <c r="O19" s="88"/>
      <c r="P19" s="88">
        <f t="shared" ref="P19:U19" si="2">+P18-O18</f>
        <v>0</v>
      </c>
      <c r="Q19" s="88">
        <f t="shared" si="2"/>
        <v>0</v>
      </c>
      <c r="R19" s="88">
        <f t="shared" si="2"/>
        <v>0</v>
      </c>
      <c r="S19" s="88">
        <f t="shared" si="2"/>
        <v>7000</v>
      </c>
      <c r="T19" s="88">
        <f t="shared" si="2"/>
        <v>90000</v>
      </c>
      <c r="U19" s="88">
        <f t="shared" si="2"/>
        <v>800000</v>
      </c>
      <c r="V19" s="88">
        <f>+V18-U18</f>
        <v>4000000</v>
      </c>
      <c r="W19" s="88">
        <f>+W18-V18</f>
        <v>20000000</v>
      </c>
      <c r="X19" s="88">
        <f>+X18-W18</f>
        <v>0</v>
      </c>
    </row>
    <row r="20" spans="1:24" ht="15.6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>
        <f t="shared" ref="P20:U20" si="3">+P19*10/P17</f>
        <v>0</v>
      </c>
      <c r="Q20" s="88">
        <f t="shared" si="3"/>
        <v>0</v>
      </c>
      <c r="R20" s="88">
        <f t="shared" si="3"/>
        <v>0</v>
      </c>
      <c r="S20" s="88">
        <f t="shared" si="3"/>
        <v>7</v>
      </c>
      <c r="T20" s="88">
        <f t="shared" si="3"/>
        <v>9</v>
      </c>
      <c r="U20" s="88">
        <f t="shared" si="3"/>
        <v>8</v>
      </c>
      <c r="V20" s="88">
        <f>+V19*10/V17</f>
        <v>4</v>
      </c>
      <c r="W20" s="88">
        <f>+W19*10/W17</f>
        <v>2</v>
      </c>
      <c r="X20" s="88">
        <f>+X19*10/X17</f>
        <v>0</v>
      </c>
    </row>
    <row r="21" spans="1:24" ht="15.6">
      <c r="A21" s="2"/>
      <c r="B21" s="2"/>
      <c r="C21" s="2"/>
      <c r="D21" s="14"/>
      <c r="E21" s="2"/>
      <c r="F21" s="2"/>
      <c r="G21" s="2"/>
      <c r="H21" s="109" t="s">
        <v>57</v>
      </c>
      <c r="I21" s="109"/>
      <c r="N21" s="88"/>
      <c r="O21" s="88"/>
      <c r="P21" s="88" t="str">
        <f>IF(AND(P20&gt;0,Q20&lt;&gt;1),CHOOSE(P20,"satu","dua","tiga","empat","lima","enam","tujuh","delapan","sembilan"),"")</f>
        <v/>
      </c>
      <c r="Q21" s="88" t="str">
        <f>IF(Q20&gt;0,CHOOSE(Q20,CHOOSE(P20+1,"se","se","dua","tiga","empat","lima","enam","tujuh","delapan","sembilan"),"dua","tiga","empat","lima","enam","tujuh","delapan","sembilan"),"")</f>
        <v/>
      </c>
      <c r="R21" s="88" t="str">
        <f>IF(R20&gt;0,CHOOSE(R20,"se","dua","tiga","empat","lima","enam","tujuh","delapan","sembilan"),"")</f>
        <v/>
      </c>
      <c r="S21" s="88" t="str">
        <f>IF(AND(S20&gt;0,T20&lt;&gt;1),CHOOSE(S20,"satu","dua","tiga","empat","lima","enam","tujuh","delapan","sembilan"),"")</f>
        <v>tujuh</v>
      </c>
      <c r="T21" s="88" t="str">
        <f>IF(T20&gt;0,CHOOSE(T20,CHOOSE(S20+1,"se","se","dua","tiga","empat","lima","enam","tujuh","delapan","sembilan"),"dua","tiga","empat","lima","enam","tujuh","delapan","sembilan"),"")</f>
        <v>sembilan</v>
      </c>
      <c r="U21" s="88" t="str">
        <f>IF(U20&gt;0,CHOOSE(U20,"se","dua","tiga","empat","lima","enam","tujuh","delapan","sembilan"),"")</f>
        <v>delapan</v>
      </c>
      <c r="V21" s="88" t="str">
        <f>IF(AND(V20&gt;0,W20&lt;&gt;1),CHOOSE(V20,"satu","dua","tiga","empat","lima","enam","tujuh","delapan","sembilan"),"")</f>
        <v>empat</v>
      </c>
      <c r="W21" s="88" t="str">
        <f>IF(W20&gt;0,CHOOSE(W20,CHOOSE(V20+1,"","se","dua","tiga","empat","lima","enam","tujuh","delapan","sembilan"),"dua","tiga","empat","lima","enam","tujuh","delapan","sembilan"),"")</f>
        <v>dua</v>
      </c>
      <c r="X21" s="88" t="str">
        <f>IF(X20&gt;0,CHOOSE(X20,"se","dua","tiga","empat","lima","enam","tujuh","delapan","sembilan"),"")</f>
        <v/>
      </c>
    </row>
    <row r="22" spans="1:24" ht="15.6">
      <c r="A22" s="109" t="s">
        <v>13</v>
      </c>
      <c r="B22" s="109"/>
      <c r="C22" s="109"/>
      <c r="D22" s="109" t="s">
        <v>14</v>
      </c>
      <c r="E22" s="109"/>
      <c r="F22" s="109"/>
      <c r="G22" s="2"/>
      <c r="H22" s="109" t="s">
        <v>15</v>
      </c>
      <c r="I22" s="109"/>
      <c r="N22" s="88"/>
      <c r="O22" s="88"/>
      <c r="P22" s="88"/>
      <c r="Q22" s="88" t="str">
        <f>IF(Q20&gt;0,IF(AND(Q20=1,P20&gt;0)," belas "," puluh "),"")</f>
        <v/>
      </c>
      <c r="R22" s="88" t="str">
        <f>IF(R20&gt;0," ratus ","")</f>
        <v/>
      </c>
      <c r="S22" s="88" t="str">
        <f>IF(SUM(S20,U20)&gt;0," ribu ","")</f>
        <v xml:space="preserve"> ribu </v>
      </c>
      <c r="T22" s="88" t="str">
        <f>IF(T20&gt;0,IF(AND(T20=1,S20&gt;0)," belas "," puluh "),"")</f>
        <v xml:space="preserve"> puluh </v>
      </c>
      <c r="U22" s="88" t="str">
        <f>IF(U20&gt;0," ratus ","")</f>
        <v xml:space="preserve"> ratus </v>
      </c>
      <c r="V22" s="88" t="str">
        <f>IF(SUM(V20,X20)&gt;0," juta ","")</f>
        <v xml:space="preserve"> juta </v>
      </c>
      <c r="W22" s="88" t="str">
        <f>IF(W20&gt;0,IF(AND(W20=1,V20&gt;0)," belas "," puluh "),"")</f>
        <v xml:space="preserve"> puluh </v>
      </c>
      <c r="X22" s="88" t="str">
        <f>IF(X20&gt;0," ratus ","")</f>
        <v/>
      </c>
    </row>
    <row r="23" spans="1:24" ht="15.6">
      <c r="A23" s="2"/>
      <c r="B23" s="2"/>
      <c r="C23" s="2"/>
      <c r="D23" s="14"/>
      <c r="E23" s="2"/>
      <c r="F23" s="2"/>
      <c r="G23" s="2"/>
      <c r="H23" s="2"/>
      <c r="I23" s="2"/>
      <c r="N23" s="88"/>
      <c r="O23" s="88"/>
      <c r="P23" s="88" t="str">
        <f>CONCATENATE(P21,P16)</f>
        <v/>
      </c>
      <c r="Q23" s="88" t="str">
        <f t="shared" ref="Q23:X23" si="4">CONCATENATE(Q21,Q22)</f>
        <v/>
      </c>
      <c r="R23" s="88" t="str">
        <f t="shared" si="4"/>
        <v/>
      </c>
      <c r="S23" s="88" t="str">
        <f t="shared" si="4"/>
        <v xml:space="preserve">tujuh ribu </v>
      </c>
      <c r="T23" s="88" t="str">
        <f t="shared" si="4"/>
        <v xml:space="preserve">sembilan puluh </v>
      </c>
      <c r="U23" s="88" t="str">
        <f t="shared" si="4"/>
        <v xml:space="preserve">delapan ratus </v>
      </c>
      <c r="V23" s="88" t="str">
        <f t="shared" si="4"/>
        <v xml:space="preserve">empat juta </v>
      </c>
      <c r="W23" s="88" t="str">
        <f t="shared" si="4"/>
        <v xml:space="preserve">dua puluh </v>
      </c>
      <c r="X23" s="88" t="str">
        <f t="shared" si="4"/>
        <v/>
      </c>
    </row>
    <row r="24" spans="1:24" ht="15.6">
      <c r="A24" s="2"/>
      <c r="B24" s="2"/>
      <c r="C24" s="2"/>
      <c r="D24" s="14"/>
      <c r="E24" s="2"/>
      <c r="F24" s="2"/>
      <c r="G24" s="2"/>
      <c r="H24" s="2"/>
      <c r="I24" s="2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.6">
      <c r="A25" s="2"/>
      <c r="B25" s="2"/>
      <c r="C25" s="2"/>
      <c r="D25" s="14"/>
      <c r="E25" s="2"/>
      <c r="F25" s="2"/>
      <c r="G25" s="2"/>
      <c r="H25" s="2"/>
      <c r="I25" s="2"/>
      <c r="N25" s="89" t="str">
        <f>PROPER(CONCATENATE(X23,W23,V23,U23,T23,S23,R23,Q23,P23,N18))</f>
        <v>Dua Puluh Empat Juta Delapan Ratus Sembilan Puluh Tujuh Ribu Rupiah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.6">
      <c r="A26" s="110" t="s">
        <v>50</v>
      </c>
      <c r="B26" s="110"/>
      <c r="C26" s="110"/>
      <c r="D26" s="110" t="s">
        <v>55</v>
      </c>
      <c r="E26" s="110"/>
      <c r="F26" s="110"/>
      <c r="G26" s="2"/>
      <c r="H26" s="110" t="s">
        <v>52</v>
      </c>
      <c r="I26" s="110"/>
    </row>
    <row r="27" spans="1:24" ht="15.6">
      <c r="A27" s="109" t="s">
        <v>19</v>
      </c>
      <c r="B27" s="109"/>
      <c r="C27" s="109"/>
      <c r="D27" s="109" t="s">
        <v>56</v>
      </c>
      <c r="E27" s="109"/>
      <c r="F27" s="109"/>
      <c r="G27" s="2"/>
      <c r="H27" s="109" t="s">
        <v>49</v>
      </c>
      <c r="I27" s="109"/>
    </row>
  </sheetData>
  <mergeCells count="26"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  <mergeCell ref="B2:I2"/>
    <mergeCell ref="B3:I3"/>
    <mergeCell ref="B4:I4"/>
    <mergeCell ref="B9:C9"/>
    <mergeCell ref="B16:C16"/>
    <mergeCell ref="B11:C11"/>
    <mergeCell ref="B12:C12"/>
    <mergeCell ref="B13:C13"/>
    <mergeCell ref="B14:C14"/>
    <mergeCell ref="B15:C15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09375" defaultRowHeight="14.4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8671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>
      <c r="M11" s="20"/>
      <c r="N11" s="41"/>
      <c r="R11" s="28"/>
      <c r="AU11" s="21"/>
    </row>
    <row r="12" spans="13:47" ht="19.5" customHeight="1" thickBot="1">
      <c r="M12" s="20"/>
      <c r="N12" s="41"/>
      <c r="R12" s="28"/>
      <c r="AU12" s="21"/>
    </row>
    <row r="13" spans="13:47" ht="19.5" customHeight="1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>
      <c r="M23" s="31"/>
      <c r="N23" s="42"/>
      <c r="O23" s="26"/>
      <c r="P23" s="26"/>
      <c r="Q23" s="26"/>
      <c r="R23" s="29"/>
      <c r="AU23" s="21"/>
    </row>
    <row r="24" spans="11:47" ht="19.5" customHeight="1">
      <c r="M24" s="20"/>
      <c r="N24" s="41"/>
      <c r="R24" s="28"/>
      <c r="AU24" s="21"/>
    </row>
    <row r="25" spans="11:47" ht="19.5" customHeight="1">
      <c r="M25" s="20"/>
      <c r="N25" s="41"/>
      <c r="R25" s="28"/>
      <c r="AU25" s="21"/>
    </row>
    <row r="26" spans="11:47" ht="19.5" customHeight="1">
      <c r="M26" s="32"/>
      <c r="N26" s="43"/>
      <c r="O26" s="25"/>
      <c r="P26" s="25"/>
      <c r="Q26" s="25"/>
      <c r="R26" s="27"/>
      <c r="AU26" s="21"/>
    </row>
    <row r="27" spans="11:47" ht="19.5" customHeight="1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>
      <c r="AH34" s="54" t="s">
        <v>26</v>
      </c>
      <c r="AM34" s="55" t="s">
        <v>29</v>
      </c>
    </row>
    <row r="35" spans="13:41" ht="19.5" customHeight="1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>
      <c r="M37" s="54" t="s">
        <v>33</v>
      </c>
    </row>
    <row r="38" spans="13:41" ht="19.5" customHeight="1">
      <c r="M38" s="54" t="s">
        <v>34</v>
      </c>
      <c r="Q38" s="55" t="s">
        <v>22</v>
      </c>
      <c r="R38" s="54" t="s">
        <v>35</v>
      </c>
    </row>
    <row r="39" spans="13:41" ht="19.5" customHeight="1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4.4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2025-03-11T04:26:12Z</cp:lastPrinted>
  <dcterms:created xsi:type="dcterms:W3CDTF">2012-03-21T04:38:16Z</dcterms:created>
  <dcterms:modified xsi:type="dcterms:W3CDTF">2025-03-11T04:32:44Z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