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5725"/>
</workbook>
</file>

<file path=xl/calcChain.xml><?xml version="1.0" encoding="utf-8"?>
<calcChain xmlns="http://schemas.openxmlformats.org/spreadsheetml/2006/main">
  <c r="G14" i="8"/>
  <c r="A10"/>
  <c r="A11" s="1"/>
  <c r="A12" s="1"/>
  <c r="A13" s="1"/>
  <c r="A14" s="1"/>
  <c r="A15" s="1"/>
  <c r="A16" s="1"/>
  <c r="H14" l="1"/>
  <c r="N14"/>
  <c r="N13"/>
  <c r="H13"/>
  <c r="N12"/>
  <c r="H12"/>
  <c r="N15"/>
  <c r="H15"/>
  <c r="G14" i="15"/>
  <c r="AN35" i="14"/>
  <c r="AN32"/>
  <c r="AC32"/>
  <c r="AC35" l="1"/>
  <c r="R39" s="1"/>
  <c r="P17" i="8" l="1"/>
  <c r="N16" l="1"/>
  <c r="K16"/>
  <c r="H16"/>
  <c r="N11" l="1"/>
  <c r="H11"/>
  <c r="K10"/>
  <c r="H10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<sst xmlns="http://schemas.openxmlformats.org/spreadsheetml/2006/main" count="79" uniqueCount="58">
  <si>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</si>
  <si>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</si>
  <si>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</si>
  <si>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</si>
  <si>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</si>
  <si>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</si>
  <si>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</si>
  <si>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</si>
  <si>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</si>
  <si>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</si>
  <si>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</si>
  <si>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</si>
  <si>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</si>
  <si>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</si>
  <si>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</si>
  <si>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</si>
  <si>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</si>
  <si>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</si>
  <si>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</si>
  <si>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</si>
  <si>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</si>
  <si>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</si>
  <si>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</si>
  <si>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</si>
  <si>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</si>
  <si>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</si>
  <si>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</si>
  <si>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</si>
  <si>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</si>
  <si>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</si>
  <si>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</si>
  <si>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</si>
  <si>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</si>
  <si>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</si>
  <si>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</si>
  <si>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</si>
  <si>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</si>
  <si>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</si>
  <si>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</si>
  <si>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</si>
  <si>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Nurleli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</si>
  <si>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</si>
  <si>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</si>
  <si>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</si>
  <si>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Abdul Hakim Hasibuan</t>
  </si>
  <si>
    <t>Kabid. Jaringan Perpipaan</t>
  </si>
  <si>
    <t>Unit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</si>
  <si>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</si>
  <si>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</si>
  <si>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</si>
  <si>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</si>
  <si>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>Muhri Fepri Iswanto</t>
  </si>
  <si>
    <t>Solar Charge Controller 12v/60A</t>
  </si>
  <si>
    <t>Solar Panel 100wp monocristaline lengkap rangka dudukan dan instalasi di lokasi</t>
  </si>
  <si>
    <t>Medan,          Oktober 2022</t>
  </si>
  <si>
    <t>12V 12AH  VRLA Battery - Panasonic Original</t>
  </si>
  <si>
    <t>LOKASI: JALUR OUTLET IPA LIMAU MANIS</t>
  </si>
  <si>
    <t>roll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</si>
</sst>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29" fillId="0" borderId="0" applyFont="0" applyFill="0" applyBorder="0" applyAlignment="0" applyProtection="0"/>
  </cellStyleXfs>
  <cellXfs count="109">
    <xf numFmtId="0" fontId="0" fillId="0" borderId="0" xfId="0"/>
    <xf numFmtId="43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5" fontId="21" fillId="0" borderId="11" xfId="28" applyNumberFormat="1" applyFont="1" applyBorder="1" applyAlignment="1">
      <alignment horizontal="center" vertical="top"/>
    </xf>
    <xf numFmtId="164" fontId="21" fillId="0" borderId="11" xfId="28" applyNumberFormat="1" applyFont="1" applyBorder="1" applyAlignment="1">
      <alignment horizontal="center" vertical="top"/>
    </xf>
    <xf numFmtId="43" fontId="21" fillId="0" borderId="11" xfId="0" applyNumberFormat="1" applyFont="1" applyBorder="1" applyAlignment="1">
      <alignment vertical="top"/>
    </xf>
    <xf numFmtId="43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43" fontId="21" fillId="0" borderId="11" xfId="28" applyFont="1" applyBorder="1" applyAlignment="1">
      <alignment horizontal="center"/>
    </xf>
    <xf numFmtId="43" fontId="21" fillId="0" borderId="11" xfId="28" applyNumberFormat="1" applyFont="1" applyBorder="1"/>
    <xf numFmtId="43" fontId="21" fillId="0" borderId="10" xfId="28" applyNumberFormat="1" applyFont="1" applyBorder="1"/>
    <xf numFmtId="43" fontId="19" fillId="0" borderId="10" xfId="28" applyNumberFormat="1" applyFont="1" applyBorder="1"/>
    <xf numFmtId="43" fontId="19" fillId="0" borderId="10" xfId="0" applyNumberFormat="1" applyFont="1" applyBorder="1"/>
    <xf numFmtId="43" fontId="27" fillId="0" borderId="14" xfId="28" applyFont="1" applyBorder="1" applyAlignment="1">
      <alignment vertical="center"/>
    </xf>
    <xf numFmtId="43" fontId="27" fillId="0" borderId="12" xfId="28" applyFont="1" applyBorder="1" applyAlignment="1">
      <alignment vertical="center"/>
    </xf>
    <xf numFmtId="43" fontId="27" fillId="0" borderId="12" xfId="28" applyFont="1" applyBorder="1" applyAlignment="1">
      <alignment horizontal="center" vertical="center"/>
    </xf>
    <xf numFmtId="43" fontId="27" fillId="0" borderId="15" xfId="28" applyFont="1" applyBorder="1" applyAlignment="1">
      <alignment vertical="center"/>
    </xf>
    <xf numFmtId="0" fontId="19" fillId="0" borderId="13" xfId="0" applyFont="1" applyBorder="1"/>
    <xf numFmtId="43" fontId="27" fillId="0" borderId="16" xfId="28" applyFont="1" applyBorder="1" applyAlignment="1">
      <alignment vertical="center"/>
    </xf>
    <xf numFmtId="43" fontId="28" fillId="0" borderId="17" xfId="28" applyFont="1" applyBorder="1" applyAlignment="1">
      <alignment horizontal="left" vertical="center"/>
    </xf>
    <xf numFmtId="43" fontId="28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vertical="center"/>
    </xf>
    <xf numFmtId="43" fontId="27" fillId="0" borderId="18" xfId="28" applyFont="1" applyBorder="1" applyAlignment="1">
      <alignment vertical="center"/>
    </xf>
    <xf numFmtId="0" fontId="19" fillId="0" borderId="10" xfId="0" applyFont="1" applyBorder="1"/>
    <xf numFmtId="166" fontId="18" fillId="0" borderId="0" xfId="28" applyNumberFormat="1" applyFont="1" applyAlignment="1">
      <alignment vertical="top"/>
    </xf>
    <xf numFmtId="41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41" fontId="1" fillId="24" borderId="0" xfId="43" applyNumberFormat="1" applyFont="1" applyFill="1" applyAlignment="1"/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83" zoomScaleNormal="83" workbookViewId="0">
      <selection activeCell="K13" sqref="K13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43</v>
      </c>
      <c r="C3" s="101"/>
      <c r="D3" s="101"/>
      <c r="E3" s="101"/>
      <c r="F3" s="101"/>
      <c r="G3" s="101"/>
      <c r="H3" s="101"/>
      <c r="I3" s="101"/>
    </row>
    <row r="4" spans="1:14" ht="26.25">
      <c r="A4" s="9"/>
      <c r="B4" s="102" t="s">
        <v>56</v>
      </c>
      <c r="C4" s="102"/>
      <c r="D4" s="102"/>
      <c r="E4" s="102"/>
      <c r="F4" s="102"/>
      <c r="G4" s="102"/>
      <c r="H4" s="102"/>
      <c r="I4" s="102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75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3" t="s">
        <v>41</v>
      </c>
      <c r="C9" s="104"/>
      <c r="D9" s="64">
        <v>1</v>
      </c>
      <c r="E9" s="63" t="s">
        <v>46</v>
      </c>
      <c r="F9" s="63" t="s">
        <v>10</v>
      </c>
      <c r="G9" s="65">
        <v>13600000</v>
      </c>
      <c r="H9" s="65">
        <f>+G9*D9</f>
        <v>13600000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8.75" customHeight="1">
      <c r="A10" s="63">
        <f>+A9+1</f>
        <v>2</v>
      </c>
      <c r="B10" s="105" t="s">
        <v>49</v>
      </c>
      <c r="C10" s="106"/>
      <c r="D10" s="64">
        <v>1</v>
      </c>
      <c r="E10" s="63" t="s">
        <v>38</v>
      </c>
      <c r="F10" s="63" t="s">
        <v>10</v>
      </c>
      <c r="G10" s="65">
        <v>1600000</v>
      </c>
      <c r="H10" s="65">
        <f>+G10*D10</f>
        <v>1600000</v>
      </c>
      <c r="I10" s="66"/>
      <c r="K10" s="67">
        <f>24*3*2</f>
        <v>144</v>
      </c>
    </row>
    <row r="11" spans="1:14" s="67" customFormat="1" ht="18" customHeight="1">
      <c r="A11" s="63">
        <f t="shared" ref="A11:A16" si="0">+A10+1</f>
        <v>3</v>
      </c>
      <c r="B11" s="105" t="s">
        <v>55</v>
      </c>
      <c r="C11" s="106"/>
      <c r="D11" s="64">
        <v>2</v>
      </c>
      <c r="E11" s="63" t="s">
        <v>31</v>
      </c>
      <c r="F11" s="63" t="s">
        <v>10</v>
      </c>
      <c r="G11" s="65">
        <v>250000</v>
      </c>
      <c r="H11" s="65">
        <f>G11*D11</f>
        <v>500000</v>
      </c>
      <c r="I11" s="66"/>
      <c r="N11" s="89" t="e">
        <f>12/#REF!</f>
        <v>#REF!</v>
      </c>
    </row>
    <row r="12" spans="1:14" s="67" customFormat="1" ht="18" customHeight="1">
      <c r="A12" s="63">
        <f t="shared" si="0"/>
        <v>4</v>
      </c>
      <c r="B12" s="105" t="s">
        <v>50</v>
      </c>
      <c r="C12" s="106"/>
      <c r="D12" s="64">
        <v>1</v>
      </c>
      <c r="E12" s="63" t="s">
        <v>31</v>
      </c>
      <c r="F12" s="63" t="s">
        <v>10</v>
      </c>
      <c r="G12" s="65">
        <v>1100000</v>
      </c>
      <c r="H12" s="65">
        <f>G12*D12</f>
        <v>1100000</v>
      </c>
      <c r="I12" s="66"/>
      <c r="N12" s="89" t="e">
        <f>12/#REF!</f>
        <v>#REF!</v>
      </c>
    </row>
    <row r="13" spans="1:14" s="67" customFormat="1" ht="35.25" customHeight="1">
      <c r="A13" s="63">
        <f t="shared" si="0"/>
        <v>5</v>
      </c>
      <c r="B13" s="105" t="s">
        <v>53</v>
      </c>
      <c r="C13" s="106"/>
      <c r="D13" s="64">
        <v>1</v>
      </c>
      <c r="E13" s="63" t="s">
        <v>31</v>
      </c>
      <c r="F13" s="63" t="s">
        <v>10</v>
      </c>
      <c r="G13" s="65">
        <v>1520000</v>
      </c>
      <c r="H13" s="65">
        <f>G13*D13</f>
        <v>1520000</v>
      </c>
      <c r="I13" s="66"/>
      <c r="N13" s="89" t="e">
        <f>12/#REF!</f>
        <v>#REF!</v>
      </c>
    </row>
    <row r="14" spans="1:14" s="67" customFormat="1" ht="18" customHeight="1">
      <c r="A14" s="63">
        <f t="shared" si="0"/>
        <v>6</v>
      </c>
      <c r="B14" s="105" t="s">
        <v>47</v>
      </c>
      <c r="C14" s="106"/>
      <c r="D14" s="64">
        <v>1</v>
      </c>
      <c r="E14" s="63" t="s">
        <v>57</v>
      </c>
      <c r="F14" s="63" t="s">
        <v>10</v>
      </c>
      <c r="G14" s="65">
        <f>1300000</f>
        <v>1300000</v>
      </c>
      <c r="H14" s="65">
        <f>G14*D14</f>
        <v>1300000</v>
      </c>
      <c r="I14" s="66"/>
      <c r="N14" s="89" t="e">
        <f>12/#REF!</f>
        <v>#REF!</v>
      </c>
    </row>
    <row r="15" spans="1:14" s="67" customFormat="1" ht="18" customHeight="1">
      <c r="A15" s="63">
        <f t="shared" si="0"/>
        <v>7</v>
      </c>
      <c r="B15" s="105" t="s">
        <v>52</v>
      </c>
      <c r="C15" s="106"/>
      <c r="D15" s="64">
        <v>1</v>
      </c>
      <c r="E15" s="63" t="s">
        <v>31</v>
      </c>
      <c r="F15" s="63" t="s">
        <v>10</v>
      </c>
      <c r="G15" s="65">
        <v>300000</v>
      </c>
      <c r="H15" s="65">
        <f>G15*D15</f>
        <v>300000</v>
      </c>
      <c r="I15" s="66"/>
      <c r="N15" s="89" t="e">
        <f>12/#REF!</f>
        <v>#REF!</v>
      </c>
    </row>
    <row r="16" spans="1:14" s="67" customFormat="1" ht="36" customHeight="1">
      <c r="A16" s="63">
        <f t="shared" si="0"/>
        <v>8</v>
      </c>
      <c r="B16" s="103" t="s">
        <v>42</v>
      </c>
      <c r="C16" s="104"/>
      <c r="D16" s="64">
        <v>1</v>
      </c>
      <c r="E16" s="63" t="s">
        <v>46</v>
      </c>
      <c r="F16" s="63" t="s">
        <v>10</v>
      </c>
      <c r="G16" s="65">
        <v>200000</v>
      </c>
      <c r="H16" s="65">
        <f>+G16*D16</f>
        <v>200000</v>
      </c>
      <c r="I16" s="66"/>
      <c r="K16" s="67">
        <f>24*3*2</f>
        <v>144</v>
      </c>
      <c r="N16" s="67">
        <f>12*220/(220+100+1000)</f>
        <v>2</v>
      </c>
    </row>
    <row r="17" spans="1:24" ht="15.75">
      <c r="A17" s="71"/>
      <c r="B17" s="69"/>
      <c r="C17" s="70"/>
      <c r="D17" s="72"/>
      <c r="E17" s="68"/>
      <c r="F17" s="68"/>
      <c r="G17" s="73"/>
      <c r="H17" s="74"/>
      <c r="I17" s="75">
        <f>SUM(H9:H17)</f>
        <v>20120000</v>
      </c>
      <c r="N17" s="90">
        <f>I19</f>
        <v>20120000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75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+I17</f>
        <v>20120000</v>
      </c>
      <c r="N18" s="92" t="s">
        <v>39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20000</v>
      </c>
      <c r="U18" s="93">
        <f>MOD(N17,U17)</f>
        <v>120000</v>
      </c>
      <c r="V18" s="93">
        <f>MOD(N17,V17)</f>
        <v>120000</v>
      </c>
      <c r="W18" s="93">
        <f>MOD(N17,W17)</f>
        <v>20120000</v>
      </c>
      <c r="X18" s="93">
        <f>MOD(N17,X17)</f>
        <v>20120000</v>
      </c>
    </row>
    <row r="19" spans="1:24" ht="15.75">
      <c r="A19" s="82"/>
      <c r="B19" s="83" t="str">
        <f>N25</f>
        <v>Dua Puluh Se Ratus Dua Puluh  Ribu Rupiah</v>
      </c>
      <c r="C19" s="84"/>
      <c r="D19" s="85"/>
      <c r="E19" s="86"/>
      <c r="F19" s="86"/>
      <c r="G19" s="87"/>
      <c r="H19" s="88" t="s">
        <v>12</v>
      </c>
      <c r="I19" s="76">
        <f>ROUND(I18,-3)</f>
        <v>20120000</v>
      </c>
      <c r="K19" s="1">
        <f>25000000-I19</f>
        <v>4880000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20000</v>
      </c>
      <c r="U19" s="91">
        <f t="shared" si="2"/>
        <v>100000</v>
      </c>
      <c r="V19" s="91">
        <f>+V18-U18</f>
        <v>0</v>
      </c>
      <c r="W19" s="91">
        <f>+W18-V18</f>
        <v>20000000</v>
      </c>
      <c r="X19" s="91">
        <f>+X18-W18</f>
        <v>0</v>
      </c>
    </row>
    <row r="20" spans="1:24" ht="15.75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2</v>
      </c>
      <c r="U20" s="91">
        <f t="shared" si="3"/>
        <v>1</v>
      </c>
      <c r="V20" s="91">
        <f>+V19*10/V17</f>
        <v>0</v>
      </c>
      <c r="W20" s="91">
        <f>+W19*10/W17</f>
        <v>2</v>
      </c>
      <c r="X20" s="91">
        <f>+X19*10/X17</f>
        <v>0</v>
      </c>
    </row>
    <row r="21" spans="1:24" ht="15.75">
      <c r="A21" s="2"/>
      <c r="B21" s="2"/>
      <c r="C21" s="2"/>
      <c r="D21" s="17"/>
      <c r="E21" s="2"/>
      <c r="F21" s="2"/>
      <c r="G21" s="2"/>
      <c r="H21" s="107" t="s">
        <v>54</v>
      </c>
      <c r="I21" s="107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>dua</v>
      </c>
      <c r="U21" s="91" t="str">
        <f>IF(U20&gt;0,CHOOSE(U20,"se","dua","tiga","empat","lima","enam","tujuh","delapan","sembilan"),"")</f>
        <v>se</v>
      </c>
      <c r="V21" s="91" t="str">
        <f>IF(AND(V20&gt;0,W20&lt;&gt;1),CHOOSE(V20,"satu","dua","tiga","empat","lima","enam","tujuh","delapan","sembilan"),"")</f>
        <v/>
      </c>
      <c r="W21" s="91" t="str">
        <f>IF(W20&gt;0,CHOOSE(W20,CHOOSE(V20+1,"","se","dua","tiga","empat","lima","enam","tujuh","delapan","sembilan"),"dua","tiga","empat","lima","enam","tujuh","delapan","sembilan"),"")</f>
        <v>dua</v>
      </c>
      <c r="X21" s="91" t="str">
        <f>IF(X20&gt;0,CHOOSE(X20,"se","dua","tiga","empat","lima","enam","tujuh","delapan","sembilan"),"")</f>
        <v/>
      </c>
    </row>
    <row r="22" spans="1:24" ht="15.75">
      <c r="A22" s="107" t="s">
        <v>13</v>
      </c>
      <c r="B22" s="107"/>
      <c r="C22" s="107"/>
      <c r="D22" s="107" t="s">
        <v>14</v>
      </c>
      <c r="E22" s="107"/>
      <c r="F22" s="107"/>
      <c r="G22" s="2"/>
      <c r="H22" s="107" t="s">
        <v>15</v>
      </c>
      <c r="I22" s="107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 xml:space="preserve"> ribu </v>
      </c>
      <c r="T22" s="91" t="str">
        <f>IF(T20&gt;0,IF(AND(T20=1,S20&gt;0)," belas "," puluh "),"")</f>
        <v xml:space="preserve"> puluh </v>
      </c>
      <c r="U22" s="91" t="str">
        <f>IF(U20&gt;0," ratus ","")</f>
        <v xml:space="preserve"> ratus </v>
      </c>
      <c r="V22" s="91" t="str">
        <f>IF(SUM(V20,X20)&gt;0," juta ","")</f>
        <v/>
      </c>
      <c r="W22" s="91" t="str">
        <f>IF(W20&gt;0,IF(AND(W20=1,V20&gt;0)," belas "," puluh "),"")</f>
        <v xml:space="preserve"> puluh </v>
      </c>
      <c r="X22" s="91" t="str">
        <f>IF(X20&gt;0," ratus ","")</f>
        <v/>
      </c>
    </row>
    <row r="23" spans="1:24" ht="15.75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CONCATENATE(P21,P16)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 xml:space="preserve"> ribu </v>
      </c>
      <c r="T23" s="91" t="str">
        <f t="shared" si="4"/>
        <v xml:space="preserve">dua puluh </v>
      </c>
      <c r="U23" s="91" t="str">
        <f t="shared" si="4"/>
        <v xml:space="preserve">se ratus </v>
      </c>
      <c r="V23" s="91" t="str">
        <f t="shared" si="4"/>
        <v/>
      </c>
      <c r="W23" s="91" t="str">
        <f t="shared" si="4"/>
        <v xml:space="preserve">dua puluh </v>
      </c>
      <c r="X23" s="91" t="str">
        <f t="shared" si="4"/>
        <v/>
      </c>
    </row>
    <row r="24" spans="1:24" ht="15.75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Dua Puluh Se Ratus Dua Puluh  Ribu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108" t="s">
        <v>40</v>
      </c>
      <c r="B26" s="108"/>
      <c r="C26" s="108"/>
      <c r="D26" s="108" t="s">
        <v>51</v>
      </c>
      <c r="E26" s="108"/>
      <c r="F26" s="108"/>
      <c r="G26" s="2"/>
      <c r="H26" s="108" t="s">
        <v>44</v>
      </c>
      <c r="I26" s="108"/>
    </row>
    <row r="27" spans="1:24" ht="15.75">
      <c r="A27" s="107" t="s">
        <v>19</v>
      </c>
      <c r="B27" s="107"/>
      <c r="C27" s="107"/>
      <c r="D27" s="107" t="s">
        <v>48</v>
      </c>
      <c r="E27" s="107"/>
      <c r="F27" s="107"/>
      <c r="G27" s="2"/>
      <c r="H27" s="107" t="s">
        <v>45</v>
      </c>
      <c r="I27" s="107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0:C10"/>
    <mergeCell ref="B11:C11"/>
    <mergeCell ref="B15:C15"/>
    <mergeCell ref="B12:C12"/>
    <mergeCell ref="B13:C13"/>
    <mergeCell ref="B14:C1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2022-10-24T10:09:07Z</cp:lastPrinted>
  <dcterms:created xsi:type="dcterms:W3CDTF">2012-03-21T04:38:16Z</dcterms:created>
  <dcterms:modified xsi:type="dcterms:W3CDTF">2022-10-24T10:09:11Z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