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TransDist\Booster\Xls\"/>
    </mc:Choice>
  </mc:AlternateContent>
  <xr:revisionPtr revIDLastSave="0" documentId="13_ncr:1_{557DDC65-E6E2-4B47-B032-06F0BC364B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 l="1"/>
  <c r="A10" i="8"/>
  <c r="A11" i="8" s="1"/>
  <c r="A12" i="8" s="1"/>
  <c r="A13" i="8" s="1"/>
  <c r="A14" i="8" s="1"/>
  <c r="A15" i="8" s="1"/>
  <c r="K10" i="8"/>
  <c r="G15" i="8" l="1"/>
  <c r="H15" i="8" s="1"/>
  <c r="N15" i="8"/>
  <c r="N14" i="8"/>
  <c r="H14" i="8"/>
  <c r="N13" i="8"/>
  <c r="H13" i="8"/>
  <c r="G14" i="15"/>
  <c r="AN35" i="14"/>
  <c r="AN32" i="14"/>
  <c r="AC32" i="14"/>
  <c r="AC35" i="14" l="1"/>
  <c r="R39" i="14" s="1"/>
  <c r="P17" i="8" l="1"/>
  <c r="N16" i="8" l="1"/>
  <c r="K16" i="8"/>
  <c r="H16" i="8"/>
  <c r="N12" i="8" l="1"/>
  <c r="H12" i="8"/>
  <c r="K11" i="8"/>
  <c r="H11" i="8"/>
  <c r="N9" i="8"/>
  <c r="M9" i="8"/>
  <c r="H9" i="8"/>
  <c r="I17" i="8" l="1"/>
  <c r="I18" i="8" s="1"/>
  <c r="I19" i="8" s="1"/>
  <c r="K19" i="8" l="1"/>
  <c r="N17" i="8"/>
  <c r="P18" i="8" l="1"/>
  <c r="P19" i="8" s="1"/>
  <c r="P20" i="8" s="1"/>
  <c r="Q17" i="8"/>
  <c r="Q18" i="8" s="1"/>
  <c r="Q19" i="8" l="1"/>
  <c r="Q20" i="8" s="1"/>
  <c r="P21" i="8" s="1"/>
  <c r="P23" i="8" s="1"/>
  <c r="R17" i="8"/>
  <c r="Q22" i="8" l="1"/>
  <c r="Q21" i="8"/>
  <c r="R18" i="8"/>
  <c r="R19" i="8" s="1"/>
  <c r="R20" i="8" s="1"/>
  <c r="R22" i="8" s="1"/>
  <c r="S17" i="8"/>
  <c r="Q23" i="8" l="1"/>
  <c r="R21" i="8"/>
  <c r="R23" i="8" s="1"/>
  <c r="S18" i="8"/>
  <c r="S19" i="8" s="1"/>
  <c r="S20" i="8" s="1"/>
  <c r="T17" i="8"/>
  <c r="U17" i="8" l="1"/>
  <c r="T18" i="8"/>
  <c r="T19" i="8" s="1"/>
  <c r="T20" i="8" s="1"/>
  <c r="T21" i="8" l="1"/>
  <c r="T22" i="8"/>
  <c r="V17" i="8"/>
  <c r="U18" i="8"/>
  <c r="U19" i="8" s="1"/>
  <c r="U20" i="8" s="1"/>
  <c r="S21" i="8"/>
  <c r="T23" i="8" l="1"/>
  <c r="W17" i="8"/>
  <c r="V18" i="8"/>
  <c r="V19" i="8" s="1"/>
  <c r="V20" i="8" s="1"/>
  <c r="U21" i="8"/>
  <c r="U22" i="8"/>
  <c r="S22" i="8"/>
  <c r="S23" i="8" s="1"/>
  <c r="W18" i="8" l="1"/>
  <c r="W19" i="8" s="1"/>
  <c r="W20" i="8" s="1"/>
  <c r="V21" i="8" s="1"/>
  <c r="X17" i="8"/>
  <c r="X18" i="8" s="1"/>
  <c r="U23" i="8"/>
  <c r="W22" i="8" l="1"/>
  <c r="W21" i="8"/>
  <c r="X19" i="8"/>
  <c r="X20" i="8" s="1"/>
  <c r="X22" i="8" l="1"/>
  <c r="X21" i="8"/>
  <c r="V22" i="8"/>
  <c r="V23" i="8" s="1"/>
  <c r="W23" i="8"/>
  <c r="X23" i="8" l="1"/>
  <c r="N25" i="8" s="1"/>
  <c r="B19" i="8" s="1"/>
</calcChain>
</file>

<file path=xl/sharedStrings.xml><?xml version="1.0" encoding="utf-8"?>
<sst xmlns="http://schemas.openxmlformats.org/spreadsheetml/2006/main" count="79" uniqueCount="59">
  <si>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</si>
  <si>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</si>
  <si>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</si>
  <si>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</si>
  <si>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</si>
  <si>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</si>
  <si>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</si>
  <si>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</si>
  <si>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</si>
  <si>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</si>
  <si>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</si>
  <si>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</si>
  <si>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</si>
  <si>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</si>
  <si>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</si>
  <si>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</si>
  <si>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</si>
  <si>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</si>
  <si>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</si>
  <si>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</si>
  <si>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</si>
  <si>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</si>
  <si>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</si>
  <si>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</si>
  <si>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</si>
  <si>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</si>
  <si>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</si>
  <si>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</si>
  <si>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</si>
  <si>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</si>
  <si>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</si>
  <si>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</si>
  <si>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</si>
  <si>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</si>
  <si>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</si>
  <si>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</si>
  <si>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</si>
  <si>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</si>
  <si>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</si>
  <si>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</si>
  <si>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Universal Data Logger ATMEL ATMega328P, 2ch Analog Input + 2ch Digital Input, termasuk perakitan dan pemrograman unit.</t>
  </si>
  <si>
    <t>Asesoris pemasangan (Isolasi, kabel power, terminal, sealtape)</t>
  </si>
  <si>
    <t>PEMASANGAN UNIVERSAL DATA LOGGER</t>
  </si>
  <si>
    <t>Unit</t>
  </si>
  <si>
    <t>m</t>
  </si>
  <si>
    <t>Kabel NYHYY 3 x 1.5 mm Extrana</t>
  </si>
  <si>
    <t>4G Wireless Router + LTE Modem
Brand : TP-Link
Type : MR6400</t>
  </si>
  <si>
    <t>Panel 60 x 40 x 25 cm outdoor pelat 1,2mm</t>
  </si>
  <si>
    <t>unit</t>
  </si>
  <si>
    <t>Kabid. Ops. Pompa</t>
  </si>
  <si>
    <t>Ali Ismail Siregar</t>
  </si>
  <si>
    <t>Automatic Battery Charger 20A 12V</t>
  </si>
  <si>
    <t>Julfan Fadhli Siregar</t>
  </si>
  <si>
    <t xml:space="preserve">Pressure Sensor, Cerabar E+H
Range 0-10 Bar 4-20 mA                                                                  
Cerabar PMP11-AA1L1PBWBJ
</t>
  </si>
  <si>
    <t>12V 12AH  VRLA Battery MAXSTROM</t>
  </si>
  <si>
    <t>Medan,          Agustus  2024</t>
  </si>
  <si>
    <t>Defran Aritonang</t>
  </si>
  <si>
    <t xml:space="preserve"> Plh. Kadiv. Transmisi Distribusi</t>
  </si>
  <si>
    <t>LOKASI: SUMUR BOR PURI ZAHARA 2 - CABANG PADANG 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</si>
</sst>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2" x14ac:knownFonts="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11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/>
    <xf numFmtId="165" fontId="21" fillId="0" borderId="11" xfId="28" applyFont="1" applyBorder="1" applyAlignment="1">
      <alignment horizontal="center"/>
    </xf>
    <xf numFmtId="165" fontId="21" fillId="0" borderId="11" xfId="28" applyFont="1" applyBorder="1"/>
    <xf numFmtId="165" fontId="21" fillId="0" borderId="10" xfId="28" applyFont="1" applyBorder="1"/>
    <xf numFmtId="165" fontId="19" fillId="0" borderId="10" xfId="28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/>
    <xf numFmtId="0" fontId="30" fillId="24" borderId="0" xfId="43" applyFont="1" applyFill="1"/>
    <xf numFmtId="164" fontId="1" fillId="24" borderId="0" xfId="43" applyNumberFormat="1" applyFont="1" applyFill="1"/>
    <xf numFmtId="166" fontId="31" fillId="0" borderId="11" xfId="28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43" fontId="31" fillId="0" borderId="11" xfId="28" applyNumberFormat="1" applyFont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 xr:uid="{00000000-0005-0000-0000-00001C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:a16="http://schemas.microsoft.com/office/drawing/2014/main" id="{00000000-0008-0000-00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:a16="http://schemas.microsoft.com/office/drawing/2014/main" id="{00000000-0008-0000-00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:a16="http://schemas.microsoft.com/office/drawing/2014/main" id="{00000000-0008-0000-00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:a16="http://schemas.microsoft.com/office/drawing/2014/main" id="{00000000-0008-0000-00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27"/>
  <sheetViews>
    <sheetView tabSelected="1" topLeftCell="A19" zoomScale="70" zoomScaleNormal="70" workbookViewId="0">
      <selection sqref="A1:I27"/>
    </sheetView>
  </sheetViews>
  <sheetFormatPr defaultColWidth="9.08984375" defaultRowHeight="12" x14ac:dyDescent="0.3"/>
  <cols>
    <col min="1" max="1" width="4.54296875" style="1" customWidth="1"/>
    <col min="2" max="2" width="20" style="1" customWidth="1"/>
    <col min="3" max="3" width="26.36328125" style="1" customWidth="1"/>
    <col min="4" max="4" width="10" style="13" customWidth="1"/>
    <col min="5" max="5" width="8.54296875" style="1" customWidth="1"/>
    <col min="6" max="6" width="11" style="1" customWidth="1"/>
    <col min="7" max="7" width="16.36328125" style="1" customWidth="1"/>
    <col min="8" max="8" width="17.36328125" style="1" customWidth="1"/>
    <col min="9" max="9" width="16.54296875" style="1" customWidth="1"/>
    <col min="10" max="10" width="9.08984375" style="1" customWidth="1"/>
    <col min="11" max="11" width="17.453125" style="1" bestFit="1" customWidth="1"/>
    <col min="12" max="12" width="11.6328125" style="1" bestFit="1" customWidth="1"/>
    <col min="13" max="13" width="12.08984375" style="1" bestFit="1" customWidth="1"/>
    <col min="14" max="14" width="27.6328125" style="1" customWidth="1"/>
    <col min="15" max="15" width="3.36328125" style="1" customWidth="1"/>
    <col min="16" max="16" width="15.6328125" style="1" bestFit="1" customWidth="1"/>
    <col min="17" max="16384" width="9.08984375" style="1"/>
  </cols>
  <sheetData>
    <row r="2" spans="1:14" ht="33.5" x14ac:dyDescent="0.75">
      <c r="A2" s="3"/>
      <c r="B2" s="96" t="s">
        <v>16</v>
      </c>
      <c r="C2" s="96"/>
      <c r="D2" s="96"/>
      <c r="E2" s="96"/>
      <c r="F2" s="96"/>
      <c r="G2" s="96"/>
      <c r="H2" s="96"/>
      <c r="I2" s="96"/>
    </row>
    <row r="3" spans="1:14" ht="24.75" customHeight="1" x14ac:dyDescent="0.65">
      <c r="A3" s="3"/>
      <c r="B3" s="97" t="s">
        <v>42</v>
      </c>
      <c r="C3" s="97"/>
      <c r="D3" s="97"/>
      <c r="E3" s="97"/>
      <c r="F3" s="97"/>
      <c r="G3" s="97"/>
      <c r="H3" s="97"/>
      <c r="I3" s="97"/>
    </row>
    <row r="4" spans="1:14" ht="26" x14ac:dyDescent="0.6">
      <c r="A4" s="9"/>
      <c r="B4" s="98" t="s">
        <v>58</v>
      </c>
      <c r="C4" s="98"/>
      <c r="D4" s="98"/>
      <c r="E4" s="98"/>
      <c r="F4" s="98"/>
      <c r="G4" s="98"/>
      <c r="H4" s="98"/>
      <c r="I4" s="98"/>
    </row>
    <row r="5" spans="1:14" ht="15.5" x14ac:dyDescent="0.35">
      <c r="A5" s="15"/>
      <c r="B5" s="15"/>
      <c r="C5" s="15"/>
      <c r="D5" s="15"/>
      <c r="E5" s="15"/>
      <c r="F5" s="15"/>
      <c r="G5" s="15"/>
      <c r="H5" s="15"/>
      <c r="I5" s="15"/>
    </row>
    <row r="6" spans="1:14" ht="15.5" x14ac:dyDescent="0.35">
      <c r="A6" s="105" t="s">
        <v>0</v>
      </c>
      <c r="B6" s="107" t="s">
        <v>1</v>
      </c>
      <c r="C6" s="108"/>
      <c r="D6" s="105" t="s">
        <v>2</v>
      </c>
      <c r="E6" s="105" t="s">
        <v>3</v>
      </c>
      <c r="F6" s="105" t="s">
        <v>4</v>
      </c>
      <c r="G6" s="4" t="s">
        <v>5</v>
      </c>
      <c r="H6" s="4" t="s">
        <v>6</v>
      </c>
      <c r="I6" s="4" t="s">
        <v>7</v>
      </c>
    </row>
    <row r="7" spans="1:14" ht="15.5" x14ac:dyDescent="0.35">
      <c r="A7" s="106"/>
      <c r="B7" s="109"/>
      <c r="C7" s="110"/>
      <c r="D7" s="106"/>
      <c r="E7" s="106"/>
      <c r="F7" s="106"/>
      <c r="G7" s="5" t="s">
        <v>8</v>
      </c>
      <c r="H7" s="5" t="s">
        <v>8</v>
      </c>
      <c r="I7" s="5" t="s">
        <v>8</v>
      </c>
    </row>
    <row r="8" spans="1:14" ht="15.5" x14ac:dyDescent="0.35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4" customFormat="1" ht="54" customHeight="1" x14ac:dyDescent="0.35">
      <c r="A9" s="60">
        <v>1</v>
      </c>
      <c r="B9" s="99" t="s">
        <v>40</v>
      </c>
      <c r="C9" s="100"/>
      <c r="D9" s="61">
        <v>1</v>
      </c>
      <c r="E9" s="60" t="s">
        <v>43</v>
      </c>
      <c r="F9" s="60" t="s">
        <v>10</v>
      </c>
      <c r="G9" s="62">
        <v>13600000</v>
      </c>
      <c r="H9" s="62">
        <f>+G9*D9</f>
        <v>13600000</v>
      </c>
      <c r="I9" s="63"/>
      <c r="M9" s="64">
        <f>280000/6</f>
        <v>46666.666666666664</v>
      </c>
      <c r="N9" s="64">
        <f>12*220</f>
        <v>2640</v>
      </c>
    </row>
    <row r="10" spans="1:14" s="64" customFormat="1" ht="48.75" customHeight="1" x14ac:dyDescent="0.35">
      <c r="A10" s="60">
        <f>+A9+1</f>
        <v>2</v>
      </c>
      <c r="B10" s="103" t="s">
        <v>53</v>
      </c>
      <c r="C10" s="104"/>
      <c r="D10" s="91">
        <v>1</v>
      </c>
      <c r="E10" s="92" t="s">
        <v>48</v>
      </c>
      <c r="F10" s="92" t="s">
        <v>10</v>
      </c>
      <c r="G10" s="93">
        <v>6771000</v>
      </c>
      <c r="H10" s="93">
        <f>+G10*D10</f>
        <v>6771000</v>
      </c>
      <c r="I10" s="63"/>
      <c r="K10" s="64">
        <f>24*3*2</f>
        <v>144</v>
      </c>
    </row>
    <row r="11" spans="1:14" s="64" customFormat="1" ht="48.75" customHeight="1" x14ac:dyDescent="0.35">
      <c r="A11" s="60">
        <f t="shared" ref="A11:A15" si="0">+A10+1</f>
        <v>3</v>
      </c>
      <c r="B11" s="101" t="s">
        <v>46</v>
      </c>
      <c r="C11" s="102"/>
      <c r="D11" s="61">
        <v>1</v>
      </c>
      <c r="E11" s="60" t="s">
        <v>38</v>
      </c>
      <c r="F11" s="60" t="s">
        <v>10</v>
      </c>
      <c r="G11" s="62">
        <v>1571000</v>
      </c>
      <c r="H11" s="62">
        <f>+G11*D11</f>
        <v>1571000</v>
      </c>
      <c r="I11" s="63"/>
      <c r="K11" s="64">
        <f>24*3*2</f>
        <v>144</v>
      </c>
    </row>
    <row r="12" spans="1:14" s="64" customFormat="1" ht="18" customHeight="1" x14ac:dyDescent="0.35">
      <c r="A12" s="60">
        <f t="shared" si="0"/>
        <v>4</v>
      </c>
      <c r="B12" s="101" t="s">
        <v>54</v>
      </c>
      <c r="C12" s="102"/>
      <c r="D12" s="61">
        <v>1</v>
      </c>
      <c r="E12" s="60" t="s">
        <v>31</v>
      </c>
      <c r="F12" s="60" t="s">
        <v>10</v>
      </c>
      <c r="G12" s="62">
        <v>380000</v>
      </c>
      <c r="H12" s="62">
        <f>G12*D12</f>
        <v>380000</v>
      </c>
      <c r="I12" s="63"/>
      <c r="N12" s="86" t="e">
        <f>12/#REF!</f>
        <v>#REF!</v>
      </c>
    </row>
    <row r="13" spans="1:14" s="64" customFormat="1" ht="18" customHeight="1" x14ac:dyDescent="0.35">
      <c r="A13" s="60">
        <f t="shared" si="0"/>
        <v>5</v>
      </c>
      <c r="B13" s="101" t="s">
        <v>47</v>
      </c>
      <c r="C13" s="102"/>
      <c r="D13" s="61">
        <v>1</v>
      </c>
      <c r="E13" s="60" t="s">
        <v>31</v>
      </c>
      <c r="F13" s="60" t="s">
        <v>10</v>
      </c>
      <c r="G13" s="62">
        <v>1100000</v>
      </c>
      <c r="H13" s="62">
        <f>G13*D13</f>
        <v>1100000</v>
      </c>
      <c r="I13" s="63"/>
      <c r="N13" s="86" t="e">
        <f>12/#REF!</f>
        <v>#REF!</v>
      </c>
    </row>
    <row r="14" spans="1:14" s="64" customFormat="1" ht="20.399999999999999" customHeight="1" x14ac:dyDescent="0.35">
      <c r="A14" s="60">
        <f t="shared" si="0"/>
        <v>6</v>
      </c>
      <c r="B14" s="101" t="s">
        <v>51</v>
      </c>
      <c r="C14" s="102"/>
      <c r="D14" s="61">
        <v>1</v>
      </c>
      <c r="E14" s="60" t="s">
        <v>31</v>
      </c>
      <c r="F14" s="60" t="s">
        <v>10</v>
      </c>
      <c r="G14" s="62">
        <v>885000</v>
      </c>
      <c r="H14" s="62">
        <f>G14*D14</f>
        <v>885000</v>
      </c>
      <c r="I14" s="63"/>
      <c r="N14" s="86" t="e">
        <f>12/#REF!</f>
        <v>#REF!</v>
      </c>
    </row>
    <row r="15" spans="1:14" s="64" customFormat="1" ht="18" customHeight="1" x14ac:dyDescent="0.35">
      <c r="A15" s="60">
        <f t="shared" si="0"/>
        <v>7</v>
      </c>
      <c r="B15" s="101" t="s">
        <v>45</v>
      </c>
      <c r="C15" s="102"/>
      <c r="D15" s="61">
        <v>15</v>
      </c>
      <c r="E15" s="60" t="s">
        <v>44</v>
      </c>
      <c r="F15" s="60" t="s">
        <v>10</v>
      </c>
      <c r="G15" s="62">
        <f>1300000/50</f>
        <v>26000</v>
      </c>
      <c r="H15" s="62">
        <f>G15*D15</f>
        <v>390000</v>
      </c>
      <c r="I15" s="63"/>
      <c r="N15" s="86" t="e">
        <f>12/#REF!</f>
        <v>#REF!</v>
      </c>
    </row>
    <row r="16" spans="1:14" s="64" customFormat="1" ht="36" customHeight="1" x14ac:dyDescent="0.35">
      <c r="A16" s="60">
        <v>8</v>
      </c>
      <c r="B16" s="99" t="s">
        <v>41</v>
      </c>
      <c r="C16" s="100"/>
      <c r="D16" s="61">
        <v>1</v>
      </c>
      <c r="E16" s="60" t="s">
        <v>43</v>
      </c>
      <c r="F16" s="60" t="s">
        <v>10</v>
      </c>
      <c r="G16" s="62">
        <v>200000</v>
      </c>
      <c r="H16" s="62">
        <f>+G16*D16</f>
        <v>200000</v>
      </c>
      <c r="I16" s="63"/>
      <c r="K16" s="64">
        <f>24*3*2</f>
        <v>144</v>
      </c>
      <c r="N16" s="64">
        <f>12*220/(220+100+1000)</f>
        <v>2</v>
      </c>
    </row>
    <row r="17" spans="1:24" ht="15.5" x14ac:dyDescent="0.35">
      <c r="A17" s="68"/>
      <c r="B17" s="66"/>
      <c r="C17" s="67"/>
      <c r="D17" s="69"/>
      <c r="E17" s="65"/>
      <c r="F17" s="65"/>
      <c r="G17" s="70"/>
      <c r="H17" s="71"/>
      <c r="I17" s="72">
        <f>SUM(H9:H17)</f>
        <v>24897000</v>
      </c>
      <c r="N17" s="87">
        <f>I19</f>
        <v>24897000</v>
      </c>
      <c r="O17" s="88">
        <v>1</v>
      </c>
      <c r="P17" s="88">
        <f>+O17*10</f>
        <v>10</v>
      </c>
      <c r="Q17" s="88">
        <f t="shared" ref="Q17:X17" si="1">+P17*10</f>
        <v>100</v>
      </c>
      <c r="R17" s="88">
        <f t="shared" si="1"/>
        <v>1000</v>
      </c>
      <c r="S17" s="88">
        <f t="shared" si="1"/>
        <v>10000</v>
      </c>
      <c r="T17" s="88">
        <f t="shared" si="1"/>
        <v>100000</v>
      </c>
      <c r="U17" s="88">
        <f t="shared" si="1"/>
        <v>1000000</v>
      </c>
      <c r="V17" s="88">
        <f t="shared" si="1"/>
        <v>10000000</v>
      </c>
      <c r="W17" s="88">
        <f t="shared" si="1"/>
        <v>100000000</v>
      </c>
      <c r="X17" s="88">
        <f t="shared" si="1"/>
        <v>1000000000</v>
      </c>
    </row>
    <row r="18" spans="1:24" ht="15.5" x14ac:dyDescent="0.35">
      <c r="A18" s="74"/>
      <c r="B18" s="75" t="s">
        <v>18</v>
      </c>
      <c r="C18" s="75"/>
      <c r="D18" s="76"/>
      <c r="E18" s="75"/>
      <c r="F18" s="75"/>
      <c r="G18" s="77"/>
      <c r="H18" s="78" t="s">
        <v>11</v>
      </c>
      <c r="I18" s="7">
        <f>+I17</f>
        <v>24897000</v>
      </c>
      <c r="N18" s="89" t="s">
        <v>39</v>
      </c>
      <c r="O18" s="88">
        <v>0</v>
      </c>
      <c r="P18" s="90">
        <f>MOD(N17,P17)</f>
        <v>0</v>
      </c>
      <c r="Q18" s="90">
        <f>MOD(N17,Q17)</f>
        <v>0</v>
      </c>
      <c r="R18" s="90">
        <f>MOD(N17,R17)</f>
        <v>0</v>
      </c>
      <c r="S18" s="90">
        <f>MOD(N17,S17)</f>
        <v>7000</v>
      </c>
      <c r="T18" s="90">
        <f>MOD(N17,T17)</f>
        <v>97000</v>
      </c>
      <c r="U18" s="90">
        <f>MOD(N17,U17)</f>
        <v>897000</v>
      </c>
      <c r="V18" s="90">
        <f>MOD(N17,V17)</f>
        <v>4897000</v>
      </c>
      <c r="W18" s="90">
        <f>MOD(N17,W17)</f>
        <v>24897000</v>
      </c>
      <c r="X18" s="90">
        <f>MOD(N17,X17)</f>
        <v>24897000</v>
      </c>
    </row>
    <row r="19" spans="1:24" ht="15.5" x14ac:dyDescent="0.35">
      <c r="A19" s="79"/>
      <c r="B19" s="80" t="str">
        <f>N25</f>
        <v>Dua Puluh Empat Juta Delapan Ratus Sembilan Puluh Tujuh Ribu Rupiah</v>
      </c>
      <c r="C19" s="81"/>
      <c r="D19" s="82"/>
      <c r="E19" s="83"/>
      <c r="F19" s="83"/>
      <c r="G19" s="84"/>
      <c r="H19" s="85" t="s">
        <v>12</v>
      </c>
      <c r="I19" s="73">
        <f>ROUND(I18,-3)</f>
        <v>24897000</v>
      </c>
      <c r="K19" s="1">
        <f>25000000-I19</f>
        <v>103000</v>
      </c>
      <c r="N19" s="88"/>
      <c r="O19" s="88"/>
      <c r="P19" s="88">
        <f t="shared" ref="P19:U19" si="2">+P18-O18</f>
        <v>0</v>
      </c>
      <c r="Q19" s="88">
        <f t="shared" si="2"/>
        <v>0</v>
      </c>
      <c r="R19" s="88">
        <f t="shared" si="2"/>
        <v>0</v>
      </c>
      <c r="S19" s="88">
        <f t="shared" si="2"/>
        <v>7000</v>
      </c>
      <c r="T19" s="88">
        <f t="shared" si="2"/>
        <v>90000</v>
      </c>
      <c r="U19" s="88">
        <f t="shared" si="2"/>
        <v>800000</v>
      </c>
      <c r="V19" s="88">
        <f>+V18-U18</f>
        <v>4000000</v>
      </c>
      <c r="W19" s="88">
        <f>+W18-V18</f>
        <v>20000000</v>
      </c>
      <c r="X19" s="88">
        <f>+X18-W18</f>
        <v>0</v>
      </c>
    </row>
    <row r="20" spans="1:24" ht="15.5" x14ac:dyDescent="0.35">
      <c r="A20" s="2"/>
      <c r="B20" s="2"/>
      <c r="C20" s="2"/>
      <c r="D20" s="14"/>
      <c r="E20" s="2"/>
      <c r="F20" s="2"/>
      <c r="G20" s="2"/>
      <c r="H20" s="2"/>
      <c r="I20" s="2"/>
      <c r="N20" s="88"/>
      <c r="O20" s="88"/>
      <c r="P20" s="88">
        <f t="shared" ref="P20:U20" si="3">+P19*10/P17</f>
        <v>0</v>
      </c>
      <c r="Q20" s="88">
        <f t="shared" si="3"/>
        <v>0</v>
      </c>
      <c r="R20" s="88">
        <f t="shared" si="3"/>
        <v>0</v>
      </c>
      <c r="S20" s="88">
        <f t="shared" si="3"/>
        <v>7</v>
      </c>
      <c r="T20" s="88">
        <f t="shared" si="3"/>
        <v>9</v>
      </c>
      <c r="U20" s="88">
        <f t="shared" si="3"/>
        <v>8</v>
      </c>
      <c r="V20" s="88">
        <f>+V19*10/V17</f>
        <v>4</v>
      </c>
      <c r="W20" s="88">
        <f>+W19*10/W17</f>
        <v>2</v>
      </c>
      <c r="X20" s="88">
        <f>+X19*10/X17</f>
        <v>0</v>
      </c>
    </row>
    <row r="21" spans="1:24" ht="15.5" x14ac:dyDescent="0.35">
      <c r="A21" s="2"/>
      <c r="B21" s="2"/>
      <c r="C21" s="2"/>
      <c r="D21" s="14"/>
      <c r="E21" s="2"/>
      <c r="F21" s="2"/>
      <c r="G21" s="2"/>
      <c r="H21" s="94" t="s">
        <v>55</v>
      </c>
      <c r="I21" s="94"/>
      <c r="N21" s="88"/>
      <c r="O21" s="88"/>
      <c r="P21" s="88" t="str">
        <f>IF(AND(P20&gt;0,Q20&lt;&gt;1),CHOOSE(P20,"satu","dua","tiga","empat","lima","enam","tujuh","delapan","sembilan"),"")</f>
        <v/>
      </c>
      <c r="Q21" s="88" t="str">
        <f>IF(Q20&gt;0,CHOOSE(Q20,CHOOSE(P20+1,"se","se","dua","tiga","empat","lima","enam","tujuh","delapan","sembilan"),"dua","tiga","empat","lima","enam","tujuh","delapan","sembilan"),"")</f>
        <v/>
      </c>
      <c r="R21" s="88" t="str">
        <f>IF(R20&gt;0,CHOOSE(R20,"se","dua","tiga","empat","lima","enam","tujuh","delapan","sembilan"),"")</f>
        <v/>
      </c>
      <c r="S21" s="88" t="str">
        <f>IF(AND(S20&gt;0,T20&lt;&gt;1),CHOOSE(S20,"satu","dua","tiga","empat","lima","enam","tujuh","delapan","sembilan"),"")</f>
        <v>tujuh</v>
      </c>
      <c r="T21" s="88" t="str">
        <f>IF(T20&gt;0,CHOOSE(T20,CHOOSE(S20+1,"se","se","dua","tiga","empat","lima","enam","tujuh","delapan","sembilan"),"dua","tiga","empat","lima","enam","tujuh","delapan","sembilan"),"")</f>
        <v>sembilan</v>
      </c>
      <c r="U21" s="88" t="str">
        <f>IF(U20&gt;0,CHOOSE(U20,"se","dua","tiga","empat","lima","enam","tujuh","delapan","sembilan"),"")</f>
        <v>delapan</v>
      </c>
      <c r="V21" s="88" t="str">
        <f>IF(AND(V20&gt;0,W20&lt;&gt;1),CHOOSE(V20,"satu","dua","tiga","empat","lima","enam","tujuh","delapan","sembilan"),"")</f>
        <v>empat</v>
      </c>
      <c r="W21" s="88" t="str">
        <f>IF(W20&gt;0,CHOOSE(W20,CHOOSE(V20+1,"","se","dua","tiga","empat","lima","enam","tujuh","delapan","sembilan"),"dua","tiga","empat","lima","enam","tujuh","delapan","sembilan"),"")</f>
        <v>dua</v>
      </c>
      <c r="X21" s="88" t="str">
        <f>IF(X20&gt;0,CHOOSE(X20,"se","dua","tiga","empat","lima","enam","tujuh","delapan","sembilan"),"")</f>
        <v/>
      </c>
    </row>
    <row r="22" spans="1:24" ht="15.5" x14ac:dyDescent="0.35">
      <c r="A22" s="94" t="s">
        <v>13</v>
      </c>
      <c r="B22" s="94"/>
      <c r="C22" s="94"/>
      <c r="D22" s="94" t="s">
        <v>14</v>
      </c>
      <c r="E22" s="94"/>
      <c r="F22" s="94"/>
      <c r="G22" s="2"/>
      <c r="H22" s="94" t="s">
        <v>15</v>
      </c>
      <c r="I22" s="94"/>
      <c r="N22" s="88"/>
      <c r="O22" s="88"/>
      <c r="P22" s="88"/>
      <c r="Q22" s="88" t="str">
        <f>IF(Q20&gt;0,IF(AND(Q20=1,P20&gt;0)," belas "," puluh "),"")</f>
        <v/>
      </c>
      <c r="R22" s="88" t="str">
        <f>IF(R20&gt;0," ratus ","")</f>
        <v/>
      </c>
      <c r="S22" s="88" t="str">
        <f>IF(SUM(S20,U20)&gt;0," ribu ","")</f>
        <v xml:space="preserve"> ribu </v>
      </c>
      <c r="T22" s="88" t="str">
        <f>IF(T20&gt;0,IF(AND(T20=1,S20&gt;0)," belas "," puluh "),"")</f>
        <v xml:space="preserve"> puluh </v>
      </c>
      <c r="U22" s="88" t="str">
        <f>IF(U20&gt;0," ratus ","")</f>
        <v xml:space="preserve"> ratus </v>
      </c>
      <c r="V22" s="88" t="str">
        <f>IF(SUM(V20,X20)&gt;0," juta ","")</f>
        <v xml:space="preserve"> juta </v>
      </c>
      <c r="W22" s="88" t="str">
        <f>IF(W20&gt;0,IF(AND(W20=1,V20&gt;0)," belas "," puluh "),"")</f>
        <v xml:space="preserve"> puluh </v>
      </c>
      <c r="X22" s="88" t="str">
        <f>IF(X20&gt;0," ratus ","")</f>
        <v/>
      </c>
    </row>
    <row r="23" spans="1:24" ht="15.5" x14ac:dyDescent="0.35">
      <c r="A23" s="2"/>
      <c r="B23" s="2"/>
      <c r="C23" s="2"/>
      <c r="D23" s="14"/>
      <c r="E23" s="2"/>
      <c r="F23" s="2"/>
      <c r="G23" s="2"/>
      <c r="H23" s="2"/>
      <c r="I23" s="2"/>
      <c r="N23" s="88"/>
      <c r="O23" s="88"/>
      <c r="P23" s="88" t="str">
        <f>CONCATENATE(P21,P16)</f>
        <v/>
      </c>
      <c r="Q23" s="88" t="str">
        <f t="shared" ref="Q23:X23" si="4">CONCATENATE(Q21,Q22)</f>
        <v/>
      </c>
      <c r="R23" s="88" t="str">
        <f t="shared" si="4"/>
        <v/>
      </c>
      <c r="S23" s="88" t="str">
        <f t="shared" si="4"/>
        <v xml:space="preserve">tujuh ribu </v>
      </c>
      <c r="T23" s="88" t="str">
        <f t="shared" si="4"/>
        <v xml:space="preserve">sembilan puluh </v>
      </c>
      <c r="U23" s="88" t="str">
        <f t="shared" si="4"/>
        <v xml:space="preserve">delapan ratus </v>
      </c>
      <c r="V23" s="88" t="str">
        <f t="shared" si="4"/>
        <v xml:space="preserve">empat juta </v>
      </c>
      <c r="W23" s="88" t="str">
        <f t="shared" si="4"/>
        <v xml:space="preserve">dua puluh </v>
      </c>
      <c r="X23" s="88" t="str">
        <f t="shared" si="4"/>
        <v/>
      </c>
    </row>
    <row r="24" spans="1:24" ht="15.5" x14ac:dyDescent="0.35">
      <c r="A24" s="2"/>
      <c r="B24" s="2"/>
      <c r="C24" s="2"/>
      <c r="D24" s="14"/>
      <c r="E24" s="2"/>
      <c r="F24" s="2"/>
      <c r="G24" s="2"/>
      <c r="H24" s="2"/>
      <c r="I24" s="2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4" ht="15.5" x14ac:dyDescent="0.35">
      <c r="A25" s="2"/>
      <c r="B25" s="2"/>
      <c r="C25" s="2"/>
      <c r="D25" s="14"/>
      <c r="E25" s="2"/>
      <c r="F25" s="2"/>
      <c r="G25" s="2"/>
      <c r="H25" s="2"/>
      <c r="I25" s="2"/>
      <c r="N25" s="89" t="str">
        <f>PROPER(CONCATENATE(X23,W23,V23,U23,T23,S23,R23,Q23,P23,N18))</f>
        <v>Dua Puluh Empat Juta Delapan Ratus Sembilan Puluh Tujuh Ribu Rupiah</v>
      </c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4" ht="15.5" x14ac:dyDescent="0.35">
      <c r="A26" s="95" t="s">
        <v>50</v>
      </c>
      <c r="B26" s="95"/>
      <c r="C26" s="95"/>
      <c r="D26" s="95" t="s">
        <v>56</v>
      </c>
      <c r="E26" s="95"/>
      <c r="F26" s="95"/>
      <c r="G26" s="2"/>
      <c r="H26" s="95" t="s">
        <v>52</v>
      </c>
      <c r="I26" s="95"/>
    </row>
    <row r="27" spans="1:24" ht="15.5" x14ac:dyDescent="0.35">
      <c r="A27" s="94" t="s">
        <v>19</v>
      </c>
      <c r="B27" s="94"/>
      <c r="C27" s="94"/>
      <c r="D27" s="94" t="s">
        <v>57</v>
      </c>
      <c r="E27" s="94"/>
      <c r="F27" s="94"/>
      <c r="G27" s="2"/>
      <c r="H27" s="94" t="s">
        <v>49</v>
      </c>
      <c r="I27" s="94"/>
    </row>
  </sheetData>
  <mergeCells count="26">
    <mergeCell ref="A6:A7"/>
    <mergeCell ref="B6:C7"/>
    <mergeCell ref="D6:D7"/>
    <mergeCell ref="E6:E7"/>
    <mergeCell ref="F6:F7"/>
    <mergeCell ref="B2:I2"/>
    <mergeCell ref="B3:I3"/>
    <mergeCell ref="B4:I4"/>
    <mergeCell ref="B9:C9"/>
    <mergeCell ref="B16:C16"/>
    <mergeCell ref="B11:C11"/>
    <mergeCell ref="B12:C12"/>
    <mergeCell ref="B13:C13"/>
    <mergeCell ref="B14:C14"/>
    <mergeCell ref="B15:C15"/>
    <mergeCell ref="B10:C10"/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5" workbookViewId="0">
      <selection activeCell="C1" sqref="C1:M218"/>
    </sheetView>
  </sheetViews>
  <sheetFormatPr defaultColWidth="9.08984375" defaultRowHeight="14.5" x14ac:dyDescent="0.35"/>
  <cols>
    <col min="1" max="16384" width="9.0898437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K8:AU39"/>
  <sheetViews>
    <sheetView topLeftCell="A24" workbookViewId="0">
      <selection activeCell="X40" sqref="X40"/>
    </sheetView>
  </sheetViews>
  <sheetFormatPr defaultColWidth="3.90625" defaultRowHeight="19.5" customHeight="1" x14ac:dyDescent="0.35"/>
  <cols>
    <col min="11" max="11" width="4" bestFit="1" customWidth="1"/>
    <col min="31" max="31" width="4" bestFit="1" customWidth="1"/>
  </cols>
  <sheetData>
    <row r="8" spans="13:47" ht="19.5" customHeight="1" x14ac:dyDescent="0.35">
      <c r="AE8">
        <v>780</v>
      </c>
    </row>
    <row r="9" spans="13:47" ht="19.5" customHeight="1" thickBot="1" x14ac:dyDescent="0.4"/>
    <row r="10" spans="13:47" ht="19.5" customHeight="1" x14ac:dyDescent="0.35">
      <c r="M10" s="17"/>
      <c r="N10" s="40"/>
      <c r="O10" s="18"/>
      <c r="P10" s="18"/>
      <c r="Q10" s="18"/>
      <c r="R10" s="30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9"/>
    </row>
    <row r="11" spans="13:47" ht="19.5" customHeight="1" x14ac:dyDescent="0.35">
      <c r="M11" s="20"/>
      <c r="N11" s="41"/>
      <c r="R11" s="28"/>
      <c r="AU11" s="21"/>
    </row>
    <row r="12" spans="13:47" ht="19.5" customHeight="1" thickBot="1" x14ac:dyDescent="0.4">
      <c r="M12" s="20"/>
      <c r="N12" s="41"/>
      <c r="R12" s="28"/>
      <c r="AU12" s="21"/>
    </row>
    <row r="13" spans="13:47" ht="19.5" customHeight="1" x14ac:dyDescent="0.35">
      <c r="M13" s="20"/>
      <c r="N13" s="41"/>
      <c r="R13" s="28"/>
      <c r="T13" s="17"/>
      <c r="U13" s="18"/>
      <c r="V13" s="18"/>
      <c r="W13" s="18"/>
      <c r="X13" s="19"/>
      <c r="AA13" s="17"/>
      <c r="AB13" s="18"/>
      <c r="AC13" s="18"/>
      <c r="AD13" s="18"/>
      <c r="AE13" s="19"/>
      <c r="AH13" s="17"/>
      <c r="AI13" s="18"/>
      <c r="AJ13" s="18"/>
      <c r="AK13" s="18"/>
      <c r="AL13" s="19"/>
      <c r="AO13" s="17"/>
      <c r="AP13" s="18"/>
      <c r="AQ13" s="18"/>
      <c r="AR13" s="18"/>
      <c r="AS13" s="19"/>
      <c r="AU13" s="21"/>
    </row>
    <row r="14" spans="13:47" ht="19.5" customHeight="1" x14ac:dyDescent="0.35">
      <c r="M14" s="20"/>
      <c r="N14" s="41"/>
      <c r="R14" s="28"/>
      <c r="T14" s="20"/>
      <c r="X14" s="21"/>
      <c r="AA14" s="20"/>
      <c r="AE14" s="21"/>
      <c r="AH14" s="20"/>
      <c r="AL14" s="21"/>
      <c r="AO14" s="20"/>
      <c r="AS14" s="21"/>
      <c r="AU14" s="21"/>
    </row>
    <row r="15" spans="13:47" ht="19.5" customHeight="1" x14ac:dyDescent="0.35">
      <c r="M15" s="31"/>
      <c r="N15" s="42"/>
      <c r="O15" s="26"/>
      <c r="P15" s="26"/>
      <c r="Q15" s="26"/>
      <c r="R15" s="29"/>
      <c r="T15" s="20"/>
      <c r="X15" s="21"/>
      <c r="AA15" s="20"/>
      <c r="AE15" s="21"/>
      <c r="AH15" s="20"/>
      <c r="AI15" s="54" t="s">
        <v>30</v>
      </c>
      <c r="AL15" s="21"/>
      <c r="AO15" s="20"/>
      <c r="AS15" s="21"/>
      <c r="AU15" s="21"/>
    </row>
    <row r="16" spans="13:47" ht="19.5" customHeight="1" x14ac:dyDescent="0.35">
      <c r="M16" s="20"/>
      <c r="N16" s="41"/>
      <c r="R16" s="28"/>
      <c r="T16" s="20"/>
      <c r="X16" s="21"/>
      <c r="AA16" s="20"/>
      <c r="AE16" s="21"/>
      <c r="AH16" s="20"/>
      <c r="AL16" s="21"/>
      <c r="AO16" s="20"/>
      <c r="AS16" s="21"/>
      <c r="AU16" s="21"/>
    </row>
    <row r="17" spans="11:47" ht="19.5" customHeight="1" x14ac:dyDescent="0.35">
      <c r="M17" s="20"/>
      <c r="N17" s="41"/>
      <c r="R17" s="28"/>
      <c r="T17" s="20"/>
      <c r="X17" s="21"/>
      <c r="AA17" s="20">
        <v>170</v>
      </c>
      <c r="AE17" s="21"/>
      <c r="AF17">
        <v>50</v>
      </c>
      <c r="AH17" s="20"/>
      <c r="AL17" s="21"/>
      <c r="AO17" s="20"/>
      <c r="AS17" s="21"/>
      <c r="AU17" s="21"/>
    </row>
    <row r="18" spans="11:47" ht="19.5" customHeight="1" x14ac:dyDescent="0.35">
      <c r="M18" s="32"/>
      <c r="N18" s="43"/>
      <c r="O18" s="25"/>
      <c r="P18" s="25"/>
      <c r="Q18" s="25"/>
      <c r="R18" s="27"/>
      <c r="T18" s="20"/>
      <c r="X18" s="21"/>
      <c r="AA18" s="20"/>
      <c r="AE18" s="21"/>
      <c r="AH18" s="20"/>
      <c r="AL18" s="21"/>
      <c r="AO18" s="20"/>
      <c r="AS18" s="21"/>
      <c r="AU18" s="21"/>
    </row>
    <row r="19" spans="11:47" ht="19.5" customHeight="1" x14ac:dyDescent="0.35">
      <c r="K19">
        <v>300</v>
      </c>
      <c r="M19" s="31"/>
      <c r="N19" s="42"/>
      <c r="O19" s="26"/>
      <c r="P19" s="26"/>
      <c r="Q19" s="26"/>
      <c r="R19" s="29"/>
      <c r="T19" s="20"/>
      <c r="X19" s="21"/>
      <c r="AA19" s="20"/>
      <c r="AE19" s="21"/>
      <c r="AH19" s="20"/>
      <c r="AL19" s="21"/>
      <c r="AO19" s="20"/>
      <c r="AS19" s="21"/>
      <c r="AU19" s="21"/>
    </row>
    <row r="20" spans="11:47" ht="19.5" customHeight="1" x14ac:dyDescent="0.35">
      <c r="M20" s="20"/>
      <c r="N20" s="41"/>
      <c r="R20" s="28"/>
      <c r="T20" s="20"/>
      <c r="X20" s="21"/>
      <c r="AA20" s="20"/>
      <c r="AE20" s="21"/>
      <c r="AH20" s="20"/>
      <c r="AL20" s="21"/>
      <c r="AO20" s="20"/>
      <c r="AS20" s="21"/>
      <c r="AU20" s="21"/>
    </row>
    <row r="21" spans="11:47" ht="19.5" customHeight="1" x14ac:dyDescent="0.35">
      <c r="M21" s="20"/>
      <c r="N21" s="41"/>
      <c r="R21" s="28"/>
      <c r="T21" s="20"/>
      <c r="X21" s="21"/>
      <c r="AA21" s="20"/>
      <c r="AE21" s="21"/>
      <c r="AH21" s="20"/>
      <c r="AL21" s="21"/>
      <c r="AO21" s="20"/>
      <c r="AS21" s="21"/>
      <c r="AU21" s="21"/>
    </row>
    <row r="22" spans="11:47" ht="19.5" customHeight="1" thickBot="1" x14ac:dyDescent="0.4">
      <c r="M22" s="32"/>
      <c r="N22" s="43"/>
      <c r="O22" s="25"/>
      <c r="P22" s="25"/>
      <c r="Q22" s="25"/>
      <c r="R22" s="27"/>
      <c r="T22" s="22"/>
      <c r="U22" s="23"/>
      <c r="V22" s="23"/>
      <c r="W22" s="23"/>
      <c r="X22" s="24"/>
      <c r="AA22" s="22"/>
      <c r="AB22" s="23"/>
      <c r="AC22" s="23">
        <v>92</v>
      </c>
      <c r="AD22" s="23"/>
      <c r="AE22" s="24"/>
      <c r="AH22" s="22"/>
      <c r="AI22" s="23"/>
      <c r="AJ22" s="23"/>
      <c r="AK22" s="23"/>
      <c r="AL22" s="24"/>
      <c r="AO22" s="22"/>
      <c r="AP22" s="23"/>
      <c r="AQ22" s="23"/>
      <c r="AR22" s="23"/>
      <c r="AS22" s="24"/>
      <c r="AU22" s="21"/>
    </row>
    <row r="23" spans="11:47" ht="19.5" customHeight="1" x14ac:dyDescent="0.35">
      <c r="M23" s="31"/>
      <c r="N23" s="42"/>
      <c r="O23" s="26"/>
      <c r="P23" s="26"/>
      <c r="Q23" s="26"/>
      <c r="R23" s="29"/>
      <c r="AU23" s="21"/>
    </row>
    <row r="24" spans="11:47" ht="19.5" customHeight="1" x14ac:dyDescent="0.35">
      <c r="M24" s="20"/>
      <c r="N24" s="41"/>
      <c r="R24" s="28"/>
      <c r="AU24" s="21"/>
    </row>
    <row r="25" spans="11:47" ht="19.5" customHeight="1" x14ac:dyDescent="0.35">
      <c r="M25" s="20"/>
      <c r="N25" s="41"/>
      <c r="R25" s="28"/>
      <c r="AU25" s="21"/>
    </row>
    <row r="26" spans="11:47" ht="19.5" customHeight="1" x14ac:dyDescent="0.35">
      <c r="M26" s="32"/>
      <c r="N26" s="43"/>
      <c r="O26" s="25"/>
      <c r="P26" s="25"/>
      <c r="Q26" s="25"/>
      <c r="R26" s="27"/>
      <c r="AU26" s="21"/>
    </row>
    <row r="27" spans="11:47" ht="19.5" customHeight="1" x14ac:dyDescent="0.35">
      <c r="M27" s="50"/>
      <c r="N27" s="51"/>
      <c r="O27" s="44"/>
      <c r="P27" s="45"/>
      <c r="Q27" s="45"/>
      <c r="R27" s="46"/>
      <c r="S27" s="34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6"/>
    </row>
    <row r="28" spans="11:47" ht="19.5" customHeight="1" x14ac:dyDescent="0.35">
      <c r="M28" s="52"/>
      <c r="N28" s="53"/>
      <c r="O28" s="47"/>
      <c r="P28" s="48"/>
      <c r="Q28" s="48"/>
      <c r="R28" s="49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9"/>
    </row>
    <row r="29" spans="11:47" ht="19.5" customHeight="1" thickBot="1" x14ac:dyDescent="0.4">
      <c r="M29" s="22"/>
      <c r="N29" s="23"/>
      <c r="O29" s="23"/>
      <c r="P29" s="23"/>
      <c r="Q29" s="23"/>
      <c r="R29" s="3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4"/>
    </row>
    <row r="31" spans="11:47" ht="19.5" customHeight="1" x14ac:dyDescent="0.35">
      <c r="V31">
        <v>18</v>
      </c>
      <c r="Y31" s="54" t="s">
        <v>20</v>
      </c>
      <c r="AB31" s="55" t="s">
        <v>21</v>
      </c>
      <c r="AH31" s="54" t="s">
        <v>24</v>
      </c>
      <c r="AM31" s="55" t="s">
        <v>25</v>
      </c>
    </row>
    <row r="32" spans="11:47" ht="19.5" customHeight="1" x14ac:dyDescent="0.35">
      <c r="AB32" s="55" t="s">
        <v>22</v>
      </c>
      <c r="AC32" s="26">
        <f>7.8*3</f>
        <v>23.4</v>
      </c>
      <c r="AD32" s="59" t="s">
        <v>23</v>
      </c>
      <c r="AM32" s="55" t="s">
        <v>22</v>
      </c>
      <c r="AN32" s="26">
        <f>4*((2*0.18*0.92)+(2*0.18*1.7))</f>
        <v>3.7728000000000002</v>
      </c>
      <c r="AO32" s="59" t="s">
        <v>23</v>
      </c>
    </row>
    <row r="34" spans="13:41" ht="19.5" customHeight="1" x14ac:dyDescent="0.35">
      <c r="AH34" s="54" t="s">
        <v>26</v>
      </c>
      <c r="AM34" s="55" t="s">
        <v>29</v>
      </c>
    </row>
    <row r="35" spans="13:41" ht="19.5" customHeight="1" x14ac:dyDescent="0.35">
      <c r="Y35" s="56" t="s">
        <v>28</v>
      </c>
      <c r="Z35" s="56"/>
      <c r="AA35" s="56"/>
      <c r="AB35" s="57" t="s">
        <v>22</v>
      </c>
      <c r="AC35" s="58">
        <f>+AC32+AN32+AN35</f>
        <v>37.972799999999999</v>
      </c>
      <c r="AD35" s="59" t="s">
        <v>23</v>
      </c>
      <c r="AH35" s="54" t="s">
        <v>27</v>
      </c>
      <c r="AM35" s="55" t="s">
        <v>22</v>
      </c>
      <c r="AN35" s="26">
        <f>+(2*0.5*3)+(2*0.5*7.8)</f>
        <v>10.8</v>
      </c>
      <c r="AO35" s="59" t="s">
        <v>23</v>
      </c>
    </row>
    <row r="37" spans="13:41" ht="19.5" customHeight="1" x14ac:dyDescent="0.35">
      <c r="M37" s="54" t="s">
        <v>33</v>
      </c>
    </row>
    <row r="38" spans="13:41" ht="19.5" customHeight="1" x14ac:dyDescent="0.35">
      <c r="M38" s="54" t="s">
        <v>34</v>
      </c>
      <c r="Q38" s="55" t="s">
        <v>22</v>
      </c>
      <c r="R38" s="54" t="s">
        <v>35</v>
      </c>
    </row>
    <row r="39" spans="13:41" ht="19.5" customHeight="1" x14ac:dyDescent="0.35">
      <c r="Q39" s="55" t="s">
        <v>22</v>
      </c>
      <c r="R39">
        <f>(AC35*3)/6</f>
        <v>18.9864</v>
      </c>
      <c r="S39" s="54" t="s">
        <v>32</v>
      </c>
      <c r="T39" s="54" t="s">
        <v>36</v>
      </c>
      <c r="X39" s="54" t="s">
        <v>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13:G14"/>
  <sheetViews>
    <sheetView workbookViewId="0">
      <selection activeCell="G14" sqref="G14"/>
    </sheetView>
  </sheetViews>
  <sheetFormatPr defaultRowHeight="14.5" x14ac:dyDescent="0.35"/>
  <sheetData>
    <row r="13" spans="6:7" x14ac:dyDescent="0.35">
      <c r="F13">
        <v>2.5</v>
      </c>
      <c r="G13">
        <v>0.28999999999999998</v>
      </c>
    </row>
    <row r="14" spans="6:7" x14ac:dyDescent="0.35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NXKDMSN0063320@outlook.com</cp:lastModifiedBy>
  <cp:revision/>
  <cp:lastPrinted>2024-08-28T01:05:58Z</cp:lastPrinted>
  <dcterms:created xsi:type="dcterms:W3CDTF">2012-03-21T04:38:16Z</dcterms:created>
  <dcterms:modified xsi:type="dcterms:W3CDTF">2024-08-28T01:06:03Z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