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20730" windowHeight="4710"/>
  </bookViews>
  <sheets>
    <sheet name="RAB" sheetId="6" r:id="rId1"/>
    <sheet name="BreakDown" sheetId="4" r:id="rId2"/>
  </sheets>
  <definedNames>
    <definedName name="_xlnm.Print_Area" localSheetId="1">BreakDown!$A$1:$I$37</definedName>
    <definedName name="_xlnm.Print_Area" localSheetId="0">RAB!$A$2:$I$22</definedName>
  </definedNames>
  <calcPr calcId="124519"/>
</workbook>
</file>

<file path=xl/calcChain.xml><?xml version="1.0" encoding="utf-8"?>
<calcChain xmlns="http://schemas.openxmlformats.org/spreadsheetml/2006/main">
  <c r="E33" i="4"/>
  <c r="E29"/>
  <c r="R18" i="6"/>
  <c r="S18" s="1"/>
  <c r="T18" s="1"/>
  <c r="U18" s="1"/>
  <c r="V18" s="1"/>
  <c r="W18" s="1"/>
  <c r="X18" s="1"/>
  <c r="Y18" s="1"/>
  <c r="Z18" s="1"/>
  <c r="D10"/>
  <c r="A10"/>
  <c r="E15" i="4" l="1"/>
  <c r="E26"/>
  <c r="E11"/>
  <c r="E35" l="1"/>
  <c r="E36" s="1"/>
  <c r="G10" i="6" s="1"/>
  <c r="H10" s="1"/>
  <c r="E19" i="4"/>
  <c r="E20" s="1"/>
  <c r="G9" i="6" s="1"/>
  <c r="H9" s="1"/>
  <c r="I11" l="1"/>
  <c r="I13" s="1"/>
  <c r="I14" s="1"/>
  <c r="P18" s="1"/>
  <c r="U19" l="1"/>
  <c r="S19"/>
  <c r="X19"/>
  <c r="Y19"/>
  <c r="R19"/>
  <c r="R20" s="1"/>
  <c r="R21" s="1"/>
  <c r="Z19"/>
  <c r="V19"/>
  <c r="W19"/>
  <c r="T19"/>
  <c r="Z20" l="1"/>
  <c r="Z21" s="1"/>
  <c r="Z22" s="1"/>
  <c r="W20"/>
  <c r="W21" s="1"/>
  <c r="W22" s="1"/>
  <c r="Y20"/>
  <c r="Y21" s="1"/>
  <c r="T20"/>
  <c r="T21" s="1"/>
  <c r="T22" s="1"/>
  <c r="T23"/>
  <c r="U20"/>
  <c r="U21" s="1"/>
  <c r="S20"/>
  <c r="S21" s="1"/>
  <c r="V20"/>
  <c r="V21" s="1"/>
  <c r="X20"/>
  <c r="X21" s="1"/>
  <c r="Y23" s="1"/>
  <c r="W23"/>
  <c r="Z23" l="1"/>
  <c r="Z24" s="1"/>
  <c r="T24"/>
  <c r="U22"/>
  <c r="U23"/>
  <c r="R22"/>
  <c r="R24" s="1"/>
  <c r="S23"/>
  <c r="S22"/>
  <c r="V22"/>
  <c r="V23"/>
  <c r="Y22"/>
  <c r="Y24" s="1"/>
  <c r="W24"/>
  <c r="X23"/>
  <c r="X22"/>
  <c r="U24" l="1"/>
  <c r="S24"/>
  <c r="X24"/>
  <c r="V24"/>
  <c r="P26" l="1"/>
  <c r="B14" s="1"/>
</calcChain>
</file>

<file path=xl/sharedStrings.xml><?xml version="1.0" encoding="utf-8"?>
<sst xmlns="http://schemas.openxmlformats.org/spreadsheetml/2006/main" count="94" uniqueCount="71">
  <si>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</si>
  <si>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</si>
  <si>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</si>
  <si>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</si>
  <si>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</si>
  <si>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</si>
  <si>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</si>
  <si>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</si>
  <si>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</si>
  <si>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Hitung</t>
  </si>
  <si>
    <t>Jumlah biaya pelaksanaan</t>
  </si>
  <si>
    <t>Grand Total</t>
  </si>
  <si>
    <t>Dibulatkan</t>
  </si>
  <si>
    <t>Diketahui oleh :</t>
  </si>
  <si>
    <t>Dihitung oleh,</t>
  </si>
  <si>
    <t>Kabid. Operasional Pompa</t>
  </si>
  <si>
    <t>Disahkan oleh :</t>
  </si>
  <si>
    <t>I.</t>
  </si>
  <si>
    <t>II.</t>
  </si>
  <si>
    <t>BREAK DOWN</t>
  </si>
  <si>
    <t xml:space="preserve">Terbilang : </t>
  </si>
  <si>
    <t>=</t>
  </si>
  <si>
    <t>PEMBUATAN MAINHOLE</t>
  </si>
  <si>
    <t>Pembuatan lobang Mainhole untuk pengangkatan endapan</t>
  </si>
  <si>
    <t xml:space="preserve">lumpur dan pengecoran tempat tutup Mainhole </t>
  </si>
  <si>
    <t>- Bekisting :</t>
  </si>
  <si>
    <t>- Pengecoran dinding lobang Mainhole beton cor mutu FC</t>
  </si>
  <si>
    <t xml:space="preserve">                                                                                                   Total biaya</t>
  </si>
  <si>
    <t xml:space="preserve">                                                                                                   Dibulatkan</t>
  </si>
  <si>
    <t>Pembuatan tutup Mainhole reservoir plat bordes</t>
  </si>
  <si>
    <t>Uk : 120 cm x 120 cm   tebal : 6 mm</t>
  </si>
  <si>
    <t>- Plat bordes uk : 1.2 m x 1.2 m   tebal : 6 mm</t>
  </si>
  <si>
    <t>1.44 m2</t>
  </si>
  <si>
    <t>- Plat siku uk : 50 x 50    tebal : 5 mm</t>
  </si>
  <si>
    <t>4.8 m</t>
  </si>
  <si>
    <t xml:space="preserve">- Pemotongan Plat siku </t>
  </si>
  <si>
    <t>0.2 m x 49,076.36</t>
  </si>
  <si>
    <t xml:space="preserve">- Pengelasan Plat siku 64 titik </t>
  </si>
  <si>
    <t xml:space="preserve">   Las titik timbal balik</t>
  </si>
  <si>
    <t>Lokasi : Booster Pump Sei Agul</t>
  </si>
  <si>
    <t>LOKASI</t>
  </si>
  <si>
    <t xml:space="preserve">- Pembobokan lantai atas reservoir beton bertulang </t>
  </si>
  <si>
    <t xml:space="preserve">   Uk: 100 x 100 cm tebal : 30 Cm 1 tempat (Ls)</t>
  </si>
  <si>
    <t xml:space="preserve">                         - (0.30 x 1.40) x 4 = 1.68 m2</t>
  </si>
  <si>
    <r>
      <t xml:space="preserve">                         - (0.30 x 1) x 4       </t>
    </r>
    <r>
      <rPr>
        <u/>
        <sz val="11"/>
        <color indexed="8"/>
        <rFont val="Calibri"/>
        <family val="2"/>
      </rPr>
      <t xml:space="preserve">= 1.20 m2  +  </t>
    </r>
  </si>
  <si>
    <t xml:space="preserve">                                                               2.88 m2</t>
  </si>
  <si>
    <t xml:space="preserve">   Uk : 140 x 140  tebal : 30 cm  lebar : 20 cm</t>
  </si>
  <si>
    <t xml:space="preserve">   cor = (0.30 x 0.20) x 5.6</t>
  </si>
  <si>
    <t xml:space="preserve">          = 0.336 m3</t>
  </si>
  <si>
    <t>Kadiv. Perencanaan Air Minum</t>
  </si>
  <si>
    <t xml:space="preserve">   Harga/m2 @ Rp. 1,455,100</t>
  </si>
  <si>
    <t>1.44 m2 x 1,455,100</t>
  </si>
  <si>
    <t>4.8 m x 97,500</t>
  </si>
  <si>
    <t>Julfan Fadhli</t>
  </si>
  <si>
    <t>Titik</t>
  </si>
  <si>
    <t xml:space="preserve">RENCANA ANGGARAN BIAYA </t>
  </si>
  <si>
    <t xml:space="preserve">PEKERJAAN </t>
  </si>
  <si>
    <t>buah</t>
  </si>
  <si>
    <t>Rupiah</t>
  </si>
  <si>
    <t>:  PEMBUATAN MANHOLE RESERVOIR</t>
  </si>
  <si>
    <t>Pembuatan lubang manhole, pengecoran tempat tutup manhole</t>
  </si>
  <si>
    <t>Pembuatan tutup manhole dari plat bordes uk : 120 x 120 cm, t 6 mm</t>
  </si>
  <si>
    <t>0.336 x 5000</t>
  </si>
  <si>
    <t>64 x 8000</t>
  </si>
  <si>
    <t xml:space="preserve">   Harga/m @ Rp. 197,500</t>
  </si>
  <si>
    <t>2.88 x 460775</t>
  </si>
  <si>
    <t>:  BOOSTER PUMP SEI AGUL</t>
  </si>
  <si>
    <t>Medan,     Mei 2022</t>
  </si>
  <si>
    <t>Muhri Fepri Iswanto</t>
  </si>
  <si>
    <t>Kadiv. Transmisi Distribusi</t>
  </si>
  <si>
    <t>Nurleli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</si>
</sst>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[$Rp-421]#,##0.00_);[Red]\([$Rp-421]#,##0.00\)"/>
    <numFmt numFmtId="168" formatCode="[$Rp-421]#,##0;[Red][$Rp-421]#,##0"/>
    <numFmt numFmtId="169" formatCode="[$Rp-421]#,##0.000_);[Red]\([$Rp-421]#,##0.000\)"/>
    <numFmt numFmtId="170" formatCode="[$Rp-421]#,##0_);[Red]\([$Rp-421]#,##0\)"/>
    <numFmt numFmtId="171" formatCode="#,##0.000_);[Red]\(#,##0.000\)"/>
  </numFmts>
  <fonts count="34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u/>
      <sz val="11"/>
      <color indexed="8"/>
      <name val="Calibri"/>
      <family val="2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22"/>
      <name val="Calibri"/>
      <family val="2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6" fillId="3" borderId="0" applyNumberFormat="0" applyBorder="0" applyAlignment="0" applyProtection="0"/>
    <xf numFmtId="0" fontId="9" fillId="20" borderId="1" applyNumberFormat="0" applyAlignment="0" applyProtection="0"/>
    <xf numFmtId="0" fontId="18" fillId="21" borderId="2" applyNumberFormat="0" applyAlignment="0" applyProtection="0"/>
    <xf numFmtId="165" fontId="2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0" fillId="7" borderId="1" applyNumberFormat="0" applyAlignment="0" applyProtection="0"/>
    <xf numFmtId="0" fontId="4" fillId="0" borderId="6" applyNumberFormat="0" applyFill="0" applyAlignment="0" applyProtection="0"/>
    <xf numFmtId="0" fontId="15" fillId="22" borderId="0" applyNumberFormat="0" applyBorder="0" applyAlignment="0" applyProtection="0"/>
    <xf numFmtId="0" fontId="29" fillId="23" borderId="7" applyNumberFormat="0" applyFont="0" applyAlignment="0" applyProtection="0"/>
    <xf numFmtId="0" fontId="11" fillId="20" borderId="8" applyNumberFormat="0" applyAlignment="0" applyProtection="0"/>
    <xf numFmtId="0" fontId="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8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0" fontId="32" fillId="0" borderId="0">
      <alignment vertical="center"/>
    </xf>
  </cellStyleXfs>
  <cellXfs count="101">
    <xf numFmtId="0" fontId="0" fillId="0" borderId="0" xfId="0"/>
    <xf numFmtId="165" fontId="19" fillId="0" borderId="0" xfId="28" applyFont="1"/>
    <xf numFmtId="0" fontId="22" fillId="0" borderId="0" xfId="0" applyFont="1" applyBorder="1"/>
    <xf numFmtId="165" fontId="20" fillId="0" borderId="0" xfId="0" applyNumberFormat="1" applyFont="1" applyBorder="1"/>
    <xf numFmtId="0" fontId="22" fillId="0" borderId="0" xfId="0" applyFont="1"/>
    <xf numFmtId="0" fontId="22" fillId="0" borderId="11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2" xfId="0" applyFont="1" applyFill="1" applyBorder="1" applyAlignment="1"/>
    <xf numFmtId="38" fontId="0" fillId="0" borderId="0" xfId="0" applyNumberFormat="1" applyFont="1" applyFill="1" applyAlignment="1">
      <alignment horizontal="left"/>
    </xf>
    <xf numFmtId="38" fontId="0" fillId="0" borderId="12" xfId="0" applyNumberFormat="1" applyFont="1" applyFill="1" applyBorder="1" applyAlignment="1">
      <alignment horizontal="left"/>
    </xf>
    <xf numFmtId="38" fontId="0" fillId="0" borderId="0" xfId="0" applyNumberFormat="1" applyFont="1" applyFill="1" applyAlignment="1"/>
    <xf numFmtId="0" fontId="0" fillId="0" borderId="0" xfId="0" applyAlignment="1"/>
    <xf numFmtId="167" fontId="14" fillId="0" borderId="0" xfId="0" applyNumberFormat="1" applyFont="1" applyFill="1" applyAlignment="1">
      <alignment horizontal="left"/>
    </xf>
    <xf numFmtId="0" fontId="22" fillId="0" borderId="11" xfId="0" quotePrefix="1" applyFont="1" applyFill="1" applyBorder="1" applyAlignment="1">
      <alignment horizontal="left" vertical="center"/>
    </xf>
    <xf numFmtId="0" fontId="0" fillId="0" borderId="0" xfId="0" quotePrefix="1"/>
    <xf numFmtId="0" fontId="29" fillId="0" borderId="0" xfId="0" applyFont="1"/>
    <xf numFmtId="0" fontId="29" fillId="0" borderId="0" xfId="0" quotePrefix="1" applyFont="1"/>
    <xf numFmtId="38" fontId="29" fillId="0" borderId="0" xfId="0" applyNumberFormat="1" applyFont="1" applyFill="1" applyAlignment="1"/>
    <xf numFmtId="38" fontId="29" fillId="0" borderId="0" xfId="0" applyNumberFormat="1" applyFont="1" applyFill="1" applyAlignment="1">
      <alignment horizontal="left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8" fontId="29" fillId="0" borderId="0" xfId="0" applyNumberFormat="1" applyFont="1" applyFill="1" applyAlignment="1">
      <alignment horizontal="left"/>
    </xf>
    <xf numFmtId="165" fontId="29" fillId="0" borderId="0" xfId="28" applyFont="1"/>
    <xf numFmtId="165" fontId="23" fillId="0" borderId="0" xfId="28" applyFont="1"/>
    <xf numFmtId="0" fontId="26" fillId="0" borderId="0" xfId="0" applyFont="1" applyAlignment="1"/>
    <xf numFmtId="165" fontId="31" fillId="0" borderId="0" xfId="28" applyFont="1"/>
    <xf numFmtId="0" fontId="20" fillId="0" borderId="14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1" fillId="0" borderId="15" xfId="0" applyFont="1" applyBorder="1"/>
    <xf numFmtId="0" fontId="21" fillId="0" borderId="16" xfId="0" applyFont="1" applyBorder="1"/>
    <xf numFmtId="165" fontId="22" fillId="0" borderId="14" xfId="28" applyFont="1" applyBorder="1" applyAlignment="1">
      <alignment horizontal="center"/>
    </xf>
    <xf numFmtId="0" fontId="22" fillId="0" borderId="14" xfId="0" applyFont="1" applyBorder="1"/>
    <xf numFmtId="165" fontId="20" fillId="0" borderId="14" xfId="0" applyNumberFormat="1" applyFont="1" applyBorder="1"/>
    <xf numFmtId="165" fontId="22" fillId="0" borderId="14" xfId="0" applyNumberFormat="1" applyFont="1" applyBorder="1"/>
    <xf numFmtId="0" fontId="22" fillId="0" borderId="11" xfId="0" applyFont="1" applyBorder="1" applyAlignment="1">
      <alignment horizontal="center" vertical="top"/>
    </xf>
    <xf numFmtId="166" fontId="22" fillId="0" borderId="11" xfId="28" applyNumberFormat="1" applyFont="1" applyBorder="1" applyAlignment="1">
      <alignment horizontal="center" vertical="top"/>
    </xf>
    <xf numFmtId="43" fontId="22" fillId="0" borderId="11" xfId="28" applyNumberFormat="1" applyFont="1" applyBorder="1" applyAlignment="1">
      <alignment horizontal="center" vertical="top"/>
    </xf>
    <xf numFmtId="165" fontId="22" fillId="0" borderId="11" xfId="0" applyNumberFormat="1" applyFont="1" applyBorder="1" applyAlignment="1">
      <alignment vertical="top"/>
    </xf>
    <xf numFmtId="165" fontId="19" fillId="0" borderId="0" xfId="28" applyFont="1" applyAlignment="1">
      <alignment vertical="top"/>
    </xf>
    <xf numFmtId="165" fontId="29" fillId="0" borderId="0" xfId="28" applyFont="1" applyAlignment="1">
      <alignment vertical="top"/>
    </xf>
    <xf numFmtId="165" fontId="23" fillId="0" borderId="0" xfId="28" applyFont="1" applyAlignment="1">
      <alignment vertical="top"/>
    </xf>
    <xf numFmtId="43" fontId="22" fillId="0" borderId="11" xfId="28" applyNumberFormat="1" applyFont="1" applyBorder="1" applyAlignment="1">
      <alignment horizontal="left" vertical="top"/>
    </xf>
    <xf numFmtId="165" fontId="19" fillId="0" borderId="0" xfId="28" applyFont="1" applyAlignment="1">
      <alignment horizontal="left" vertical="top"/>
    </xf>
    <xf numFmtId="165" fontId="23" fillId="0" borderId="0" xfId="28" applyFont="1" applyAlignment="1">
      <alignment horizontal="left" vertical="top"/>
    </xf>
    <xf numFmtId="165" fontId="20" fillId="0" borderId="10" xfId="0" applyNumberFormat="1" applyFont="1" applyBorder="1"/>
    <xf numFmtId="0" fontId="22" fillId="0" borderId="15" xfId="0" applyFont="1" applyBorder="1" applyAlignment="1">
      <alignment horizontal="right"/>
    </xf>
    <xf numFmtId="0" fontId="22" fillId="0" borderId="13" xfId="0" applyFont="1" applyBorder="1"/>
    <xf numFmtId="43" fontId="22" fillId="0" borderId="13" xfId="28" applyNumberFormat="1" applyFont="1" applyBorder="1" applyAlignment="1">
      <alignment horizontal="center"/>
    </xf>
    <xf numFmtId="165" fontId="22" fillId="0" borderId="13" xfId="28" applyFont="1" applyBorder="1" applyAlignment="1">
      <alignment horizontal="left"/>
    </xf>
    <xf numFmtId="165" fontId="22" fillId="0" borderId="13" xfId="28" applyFont="1" applyBorder="1" applyAlignment="1">
      <alignment horizontal="right"/>
    </xf>
    <xf numFmtId="43" fontId="20" fillId="0" borderId="14" xfId="28" applyNumberFormat="1" applyFont="1" applyBorder="1" applyAlignment="1">
      <alignment horizontal="right"/>
    </xf>
    <xf numFmtId="165" fontId="20" fillId="0" borderId="11" xfId="0" applyNumberFormat="1" applyFont="1" applyBorder="1"/>
    <xf numFmtId="0" fontId="22" fillId="0" borderId="17" xfId="0" applyFont="1" applyBorder="1"/>
    <xf numFmtId="0" fontId="22" fillId="0" borderId="18" xfId="0" applyFont="1" applyBorder="1" applyAlignment="1"/>
    <xf numFmtId="165" fontId="22" fillId="0" borderId="18" xfId="28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165" fontId="22" fillId="0" borderId="18" xfId="28" applyFont="1" applyBorder="1" applyAlignment="1">
      <alignment horizontal="right"/>
    </xf>
    <xf numFmtId="165" fontId="23" fillId="0" borderId="10" xfId="0" applyNumberFormat="1" applyFont="1" applyBorder="1"/>
    <xf numFmtId="165" fontId="20" fillId="0" borderId="10" xfId="28" applyFont="1" applyBorder="1"/>
    <xf numFmtId="164" fontId="33" fillId="24" borderId="0" xfId="43" applyFont="1" applyFill="1"/>
    <xf numFmtId="0" fontId="1" fillId="24" borderId="0" xfId="44" applyFont="1" applyFill="1" applyAlignment="1"/>
    <xf numFmtId="165" fontId="24" fillId="0" borderId="15" xfId="28" applyFont="1" applyBorder="1" applyAlignment="1">
      <alignment vertical="center"/>
    </xf>
    <xf numFmtId="165" fontId="24" fillId="0" borderId="13" xfId="28" applyFont="1" applyBorder="1" applyAlignment="1">
      <alignment vertical="center"/>
    </xf>
    <xf numFmtId="165" fontId="24" fillId="0" borderId="13" xfId="28" applyFont="1" applyBorder="1" applyAlignment="1">
      <alignment horizontal="center" vertical="center"/>
    </xf>
    <xf numFmtId="165" fontId="24" fillId="0" borderId="16" xfId="28" applyFont="1" applyBorder="1" applyAlignment="1">
      <alignment vertical="center"/>
    </xf>
    <xf numFmtId="0" fontId="20" fillId="0" borderId="14" xfId="0" applyFont="1" applyBorder="1"/>
    <xf numFmtId="0" fontId="33" fillId="24" borderId="0" xfId="44" applyFont="1" applyFill="1" applyAlignment="1"/>
    <xf numFmtId="164" fontId="1" fillId="24" borderId="0" xfId="44" applyNumberFormat="1" applyFont="1" applyFill="1" applyAlignment="1"/>
    <xf numFmtId="165" fontId="24" fillId="0" borderId="17" xfId="28" applyFont="1" applyBorder="1" applyAlignment="1">
      <alignment vertical="center"/>
    </xf>
    <xf numFmtId="165" fontId="25" fillId="0" borderId="18" xfId="28" applyFont="1" applyBorder="1" applyAlignment="1">
      <alignment horizontal="left" vertical="center"/>
    </xf>
    <xf numFmtId="165" fontId="25" fillId="0" borderId="18" xfId="28" applyFont="1" applyBorder="1" applyAlignment="1">
      <alignment horizontal="center" vertical="center"/>
    </xf>
    <xf numFmtId="165" fontId="24" fillId="0" borderId="18" xfId="28" applyFont="1" applyBorder="1" applyAlignment="1">
      <alignment horizontal="center" vertical="center"/>
    </xf>
    <xf numFmtId="165" fontId="24" fillId="0" borderId="18" xfId="28" applyFont="1" applyBorder="1" applyAlignment="1">
      <alignment vertical="center"/>
    </xf>
    <xf numFmtId="165" fontId="24" fillId="0" borderId="19" xfId="28" applyFont="1" applyBorder="1" applyAlignment="1">
      <alignment vertical="center"/>
    </xf>
    <xf numFmtId="0" fontId="20" fillId="0" borderId="10" xfId="0" applyFont="1" applyBorder="1"/>
    <xf numFmtId="0" fontId="22" fillId="0" borderId="0" xfId="0" applyFont="1" applyBorder="1" applyAlignment="1">
      <alignment horizontal="center"/>
    </xf>
    <xf numFmtId="165" fontId="19" fillId="0" borderId="0" xfId="28" applyFont="1" applyAlignment="1">
      <alignment horizontal="center"/>
    </xf>
    <xf numFmtId="165" fontId="22" fillId="0" borderId="10" xfId="0" applyNumberFormat="1" applyFont="1" applyBorder="1" applyAlignment="1">
      <alignment horizontal="left" vertical="top"/>
    </xf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0" fillId="0" borderId="1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left" vertical="top" wrapText="1"/>
    </xf>
    <xf numFmtId="0" fontId="22" fillId="0" borderId="21" xfId="0" applyFont="1" applyBorder="1" applyAlignment="1">
      <alignment horizontal="left" vertical="top" wrapText="1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70" fontId="14" fillId="0" borderId="0" xfId="0" applyNumberFormat="1" applyFont="1" applyFill="1" applyAlignment="1">
      <alignment horizontal="left"/>
    </xf>
    <xf numFmtId="167" fontId="14" fillId="0" borderId="0" xfId="0" applyNumberFormat="1" applyFont="1" applyFill="1" applyAlignment="1">
      <alignment horizontal="left"/>
    </xf>
    <xf numFmtId="38" fontId="14" fillId="0" borderId="12" xfId="0" applyNumberFormat="1" applyFont="1" applyFill="1" applyBorder="1" applyAlignment="1">
      <alignment horizontal="left"/>
    </xf>
    <xf numFmtId="171" fontId="0" fillId="0" borderId="0" xfId="0" applyNumberFormat="1" applyFont="1" applyFill="1" applyAlignment="1">
      <alignment horizontal="left"/>
    </xf>
    <xf numFmtId="38" fontId="0" fillId="0" borderId="0" xfId="0" applyNumberFormat="1" applyFont="1" applyFill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Fill="1" applyAlignment="1">
      <alignment horizontal="center" vertical="center"/>
    </xf>
    <xf numFmtId="168" fontId="14" fillId="0" borderId="0" xfId="0" applyNumberFormat="1" applyFont="1" applyFill="1" applyAlignment="1">
      <alignment horizontal="left"/>
    </xf>
    <xf numFmtId="169" fontId="14" fillId="0" borderId="0" xfId="0" applyNumberFormat="1" applyFont="1" applyFill="1" applyAlignment="1">
      <alignment horizontal="left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4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5275</xdr:row>
      <xdr:rowOff>9525</xdr:rowOff>
    </xdr:from>
    <xdr:to>
      <xdr:col>1</xdr:col>
      <xdr:colOff>593435</xdr:colOff>
      <xdr:row>5275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058618025"/>
          <a:ext cx="841085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5364</xdr:row>
      <xdr:rowOff>161925</xdr:rowOff>
    </xdr:from>
    <xdr:to>
      <xdr:col>1</xdr:col>
      <xdr:colOff>541238</xdr:colOff>
      <xdr:row>5364</xdr:row>
      <xdr:rowOff>191475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076572650"/>
          <a:ext cx="817463" cy="29550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5419</xdr:row>
      <xdr:rowOff>0</xdr:rowOff>
    </xdr:from>
    <xdr:to>
      <xdr:col>1</xdr:col>
      <xdr:colOff>623534</xdr:colOff>
      <xdr:row>5419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1087412100"/>
          <a:ext cx="842609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5221</xdr:row>
      <xdr:rowOff>9525</xdr:rowOff>
    </xdr:from>
    <xdr:to>
      <xdr:col>1</xdr:col>
      <xdr:colOff>593435</xdr:colOff>
      <xdr:row>5221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047816675"/>
          <a:ext cx="841085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5181</xdr:row>
      <xdr:rowOff>9525</xdr:rowOff>
    </xdr:from>
    <xdr:to>
      <xdr:col>1</xdr:col>
      <xdr:colOff>593435</xdr:colOff>
      <xdr:row>5181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039815675"/>
          <a:ext cx="841085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5460</xdr:row>
      <xdr:rowOff>0</xdr:rowOff>
    </xdr:from>
    <xdr:to>
      <xdr:col>1</xdr:col>
      <xdr:colOff>474563</xdr:colOff>
      <xdr:row>5460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1095613125"/>
          <a:ext cx="750788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968</xdr:row>
      <xdr:rowOff>180975</xdr:rowOff>
    </xdr:from>
    <xdr:to>
      <xdr:col>1</xdr:col>
      <xdr:colOff>4476750</xdr:colOff>
      <xdr:row>971</xdr:row>
      <xdr:rowOff>190500</xdr:rowOff>
    </xdr:to>
    <xdr:pic>
      <xdr:nvPicPr>
        <xdr:cNvPr id="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197281800"/>
          <a:ext cx="1438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1004</xdr:row>
      <xdr:rowOff>180975</xdr:rowOff>
    </xdr:from>
    <xdr:to>
      <xdr:col>1</xdr:col>
      <xdr:colOff>4476750</xdr:colOff>
      <xdr:row>1007</xdr:row>
      <xdr:rowOff>190500</xdr:rowOff>
    </xdr:to>
    <xdr:pic>
      <xdr:nvPicPr>
        <xdr:cNvPr id="9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04482700"/>
          <a:ext cx="1438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1076</xdr:row>
      <xdr:rowOff>180975</xdr:rowOff>
    </xdr:from>
    <xdr:to>
      <xdr:col>1</xdr:col>
      <xdr:colOff>4476750</xdr:colOff>
      <xdr:row>1079</xdr:row>
      <xdr:rowOff>190500</xdr:rowOff>
    </xdr:to>
    <xdr:pic>
      <xdr:nvPicPr>
        <xdr:cNvPr id="10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18884500"/>
          <a:ext cx="1438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1040</xdr:row>
      <xdr:rowOff>180975</xdr:rowOff>
    </xdr:from>
    <xdr:to>
      <xdr:col>1</xdr:col>
      <xdr:colOff>4476750</xdr:colOff>
      <xdr:row>1043</xdr:row>
      <xdr:rowOff>190500</xdr:rowOff>
    </xdr:to>
    <xdr:pic>
      <xdr:nvPicPr>
        <xdr:cNvPr id="11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211683600"/>
          <a:ext cx="14382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1115</xdr:row>
      <xdr:rowOff>72118</xdr:rowOff>
    </xdr:from>
    <xdr:to>
      <xdr:col>1</xdr:col>
      <xdr:colOff>3333751</xdr:colOff>
      <xdr:row>1116</xdr:row>
      <xdr:rowOff>140975</xdr:rowOff>
    </xdr:to>
    <xdr:pic>
      <xdr:nvPicPr>
        <xdr:cNvPr id="1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91219" y="226576618"/>
          <a:ext cx="1147082" cy="268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26"/>
  <sheetViews>
    <sheetView tabSelected="1" zoomScale="70" zoomScaleNormal="70" workbookViewId="0">
      <selection activeCell="M17" sqref="M17"/>
    </sheetView>
  </sheetViews>
  <sheetFormatPr defaultRowHeight="15.75"/>
  <cols>
    <col min="1" max="1" width="4.5703125" style="1" customWidth="1"/>
    <col min="2" max="2" width="20" style="1" customWidth="1"/>
    <col min="3" max="3" width="25" style="1" customWidth="1"/>
    <col min="4" max="4" width="10" style="77" customWidth="1"/>
    <col min="5" max="5" width="8.5703125" style="1" customWidth="1"/>
    <col min="6" max="6" width="11" style="1" customWidth="1"/>
    <col min="7" max="7" width="15" style="1" customWidth="1"/>
    <col min="8" max="8" width="17.5703125" style="1" customWidth="1"/>
    <col min="9" max="9" width="16.5703125" style="1" customWidth="1"/>
    <col min="10" max="10" width="12.85546875" style="1" customWidth="1"/>
    <col min="11" max="11" width="17.42578125" style="23" bestFit="1" customWidth="1"/>
    <col min="12" max="12" width="11.7109375" style="24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28.5">
      <c r="A2" s="79" t="s">
        <v>55</v>
      </c>
      <c r="B2" s="79"/>
      <c r="C2" s="79"/>
      <c r="D2" s="79"/>
      <c r="E2" s="79"/>
      <c r="F2" s="79"/>
      <c r="G2" s="79"/>
      <c r="H2" s="79"/>
      <c r="I2" s="79"/>
      <c r="N2" s="14"/>
    </row>
    <row r="3" spans="1:14" s="26" customFormat="1" ht="24.75" customHeight="1">
      <c r="A3" s="25" t="s">
        <v>56</v>
      </c>
      <c r="C3" s="80" t="s">
        <v>59</v>
      </c>
      <c r="D3" s="80"/>
      <c r="E3" s="80"/>
      <c r="F3" s="80"/>
      <c r="G3" s="80"/>
      <c r="H3" s="80"/>
      <c r="I3" s="80"/>
      <c r="K3" s="23"/>
      <c r="L3" s="24"/>
      <c r="N3" s="5"/>
    </row>
    <row r="4" spans="1:14" s="26" customFormat="1" ht="21">
      <c r="A4" s="25" t="s">
        <v>40</v>
      </c>
      <c r="C4" s="81" t="s">
        <v>66</v>
      </c>
      <c r="D4" s="81"/>
      <c r="E4" s="81"/>
      <c r="F4" s="81"/>
      <c r="G4" s="81"/>
      <c r="H4" s="81"/>
      <c r="I4" s="81"/>
      <c r="K4" s="23"/>
      <c r="L4" s="24"/>
    </row>
    <row r="5" spans="1:14">
      <c r="A5" s="21"/>
      <c r="B5" s="21"/>
      <c r="C5" s="21"/>
      <c r="D5" s="21"/>
      <c r="E5" s="21"/>
      <c r="F5" s="21"/>
      <c r="G5" s="21"/>
      <c r="H5" s="21"/>
      <c r="I5" s="21"/>
    </row>
    <row r="6" spans="1:14">
      <c r="A6" s="82" t="s">
        <v>0</v>
      </c>
      <c r="B6" s="84" t="s">
        <v>1</v>
      </c>
      <c r="C6" s="85"/>
      <c r="D6" s="82" t="s">
        <v>2</v>
      </c>
      <c r="E6" s="82" t="s">
        <v>3</v>
      </c>
      <c r="F6" s="82" t="s">
        <v>4</v>
      </c>
      <c r="G6" s="27" t="s">
        <v>5</v>
      </c>
      <c r="H6" s="27" t="s">
        <v>6</v>
      </c>
      <c r="I6" s="27" t="s">
        <v>7</v>
      </c>
    </row>
    <row r="7" spans="1:14">
      <c r="A7" s="83"/>
      <c r="B7" s="86"/>
      <c r="C7" s="87"/>
      <c r="D7" s="83"/>
      <c r="E7" s="83"/>
      <c r="F7" s="83"/>
      <c r="G7" s="28" t="s">
        <v>8</v>
      </c>
      <c r="H7" s="28" t="s">
        <v>8</v>
      </c>
      <c r="I7" s="28" t="s">
        <v>8</v>
      </c>
    </row>
    <row r="8" spans="1:14">
      <c r="A8" s="27"/>
      <c r="B8" s="29"/>
      <c r="C8" s="30"/>
      <c r="D8" s="31"/>
      <c r="E8" s="32"/>
      <c r="F8" s="32"/>
      <c r="G8" s="32"/>
      <c r="H8" s="33"/>
      <c r="I8" s="34"/>
    </row>
    <row r="9" spans="1:14" s="39" customFormat="1" ht="45" customHeight="1">
      <c r="A9" s="35">
        <v>1</v>
      </c>
      <c r="B9" s="88" t="s">
        <v>60</v>
      </c>
      <c r="C9" s="89"/>
      <c r="D9" s="36">
        <v>2</v>
      </c>
      <c r="E9" s="35" t="s">
        <v>54</v>
      </c>
      <c r="F9" s="35" t="s">
        <v>9</v>
      </c>
      <c r="G9" s="37">
        <f>+BreakDown!E20</f>
        <v>3816200</v>
      </c>
      <c r="H9" s="37">
        <f>+G9*D9</f>
        <v>7632400</v>
      </c>
      <c r="I9" s="38"/>
      <c r="K9" s="40"/>
      <c r="L9" s="41"/>
    </row>
    <row r="10" spans="1:14" s="43" customFormat="1" ht="33.75" customHeight="1">
      <c r="A10" s="35">
        <f>+A9+1</f>
        <v>2</v>
      </c>
      <c r="B10" s="88" t="s">
        <v>61</v>
      </c>
      <c r="C10" s="89"/>
      <c r="D10" s="36">
        <f>+D9</f>
        <v>2</v>
      </c>
      <c r="E10" s="35" t="s">
        <v>57</v>
      </c>
      <c r="F10" s="35" t="s">
        <v>9</v>
      </c>
      <c r="G10" s="42">
        <f>+BreakDown!E36</f>
        <v>3565200</v>
      </c>
      <c r="H10" s="42">
        <f>+G10*D10</f>
        <v>7130400</v>
      </c>
      <c r="I10" s="78"/>
      <c r="K10" s="40"/>
      <c r="L10" s="44"/>
    </row>
    <row r="11" spans="1:14">
      <c r="A11" s="46"/>
      <c r="B11" s="47"/>
      <c r="C11" s="47"/>
      <c r="D11" s="48"/>
      <c r="E11" s="49"/>
      <c r="F11" s="50"/>
      <c r="G11" s="50" t="s">
        <v>10</v>
      </c>
      <c r="H11" s="51"/>
      <c r="I11" s="52">
        <f>+H9+H10</f>
        <v>14762800</v>
      </c>
    </row>
    <row r="12" spans="1:14">
      <c r="A12" s="53"/>
      <c r="B12" s="54"/>
      <c r="C12" s="54"/>
      <c r="D12" s="55"/>
      <c r="E12" s="55"/>
      <c r="F12" s="56"/>
      <c r="G12" s="57"/>
      <c r="H12" s="58"/>
      <c r="I12" s="59"/>
    </row>
    <row r="13" spans="1:14">
      <c r="A13" s="62"/>
      <c r="B13" s="63" t="s">
        <v>20</v>
      </c>
      <c r="C13" s="63"/>
      <c r="D13" s="64"/>
      <c r="E13" s="63"/>
      <c r="F13" s="63"/>
      <c r="G13" s="65"/>
      <c r="H13" s="66" t="s">
        <v>11</v>
      </c>
      <c r="I13" s="33">
        <f>I11</f>
        <v>14762800</v>
      </c>
    </row>
    <row r="14" spans="1:14">
      <c r="A14" s="69"/>
      <c r="B14" s="70" t="str">
        <f>P26</f>
        <v>Empat Belas  Juta Tujuh Ratus Enam Puluh Tiga Ribu Rupiah</v>
      </c>
      <c r="C14" s="71"/>
      <c r="D14" s="72"/>
      <c r="E14" s="73"/>
      <c r="F14" s="73"/>
      <c r="G14" s="74"/>
      <c r="H14" s="75" t="s">
        <v>12</v>
      </c>
      <c r="I14" s="45">
        <f>ROUND(I13,-3)</f>
        <v>14763000</v>
      </c>
    </row>
    <row r="15" spans="1:14">
      <c r="A15" s="2"/>
      <c r="B15" s="2"/>
      <c r="C15" s="2"/>
      <c r="D15" s="76"/>
      <c r="E15" s="2"/>
      <c r="F15" s="2"/>
      <c r="G15" s="2"/>
      <c r="H15" s="2"/>
      <c r="I15" s="3"/>
    </row>
    <row r="16" spans="1:14">
      <c r="A16" s="4"/>
      <c r="B16" s="4"/>
      <c r="C16" s="4"/>
      <c r="D16" s="20"/>
      <c r="E16" s="4"/>
      <c r="F16" s="4"/>
      <c r="G16" s="4"/>
      <c r="H16" s="90" t="s">
        <v>67</v>
      </c>
      <c r="I16" s="90"/>
    </row>
    <row r="17" spans="1:26">
      <c r="A17" s="90" t="s">
        <v>16</v>
      </c>
      <c r="B17" s="90"/>
      <c r="C17" s="90"/>
      <c r="D17" s="90" t="s">
        <v>13</v>
      </c>
      <c r="E17" s="90"/>
      <c r="F17" s="90"/>
      <c r="G17" s="90"/>
      <c r="H17" s="90" t="s">
        <v>14</v>
      </c>
      <c r="I17" s="90"/>
    </row>
    <row r="18" spans="1:26">
      <c r="A18" s="4"/>
      <c r="B18" s="4"/>
      <c r="C18" s="4"/>
      <c r="D18" s="20"/>
      <c r="E18" s="4"/>
      <c r="F18" s="4"/>
      <c r="G18" s="4"/>
      <c r="H18" s="4"/>
      <c r="I18" s="4"/>
      <c r="P18" s="60">
        <f>I14</f>
        <v>14763000</v>
      </c>
      <c r="Q18" s="61">
        <v>1</v>
      </c>
      <c r="R18" s="61">
        <f>+Q18*10</f>
        <v>10</v>
      </c>
      <c r="S18" s="61">
        <f t="shared" ref="S18:Z18" si="0">+R18*10</f>
        <v>100</v>
      </c>
      <c r="T18" s="61">
        <f t="shared" si="0"/>
        <v>1000</v>
      </c>
      <c r="U18" s="61">
        <f t="shared" si="0"/>
        <v>10000</v>
      </c>
      <c r="V18" s="61">
        <f t="shared" si="0"/>
        <v>100000</v>
      </c>
      <c r="W18" s="61">
        <f t="shared" si="0"/>
        <v>1000000</v>
      </c>
      <c r="X18" s="61">
        <f t="shared" si="0"/>
        <v>10000000</v>
      </c>
      <c r="Y18" s="61">
        <f t="shared" si="0"/>
        <v>100000000</v>
      </c>
      <c r="Z18" s="61">
        <f t="shared" si="0"/>
        <v>1000000000</v>
      </c>
    </row>
    <row r="19" spans="1:26">
      <c r="A19" s="4"/>
      <c r="B19" s="4"/>
      <c r="C19" s="4"/>
      <c r="D19" s="20"/>
      <c r="E19" s="4"/>
      <c r="F19" s="4"/>
      <c r="G19" s="4"/>
      <c r="H19" s="4"/>
      <c r="I19" s="4"/>
      <c r="P19" s="67" t="s">
        <v>58</v>
      </c>
      <c r="Q19" s="61">
        <v>0</v>
      </c>
      <c r="R19" s="68">
        <f>MOD(P18,R18)</f>
        <v>0</v>
      </c>
      <c r="S19" s="68">
        <f>MOD(P18,S18)</f>
        <v>0</v>
      </c>
      <c r="T19" s="68">
        <f>MOD(P18,T18)</f>
        <v>0</v>
      </c>
      <c r="U19" s="68">
        <f>MOD(P18,U18)</f>
        <v>3000</v>
      </c>
      <c r="V19" s="68">
        <f>MOD(P18,V18)</f>
        <v>63000</v>
      </c>
      <c r="W19" s="68">
        <f>MOD(P18,W18)</f>
        <v>763000</v>
      </c>
      <c r="X19" s="68">
        <f>MOD(P18,X18)</f>
        <v>4763000</v>
      </c>
      <c r="Y19" s="68">
        <f>MOD(P18,Y18)</f>
        <v>14763000</v>
      </c>
      <c r="Z19" s="68">
        <f>MOD(P18,Z18)</f>
        <v>14763000</v>
      </c>
    </row>
    <row r="20" spans="1:26">
      <c r="A20" s="4"/>
      <c r="B20" s="4"/>
      <c r="C20" s="4"/>
      <c r="D20" s="20"/>
      <c r="E20" s="4"/>
      <c r="F20" s="4"/>
      <c r="G20" s="4"/>
      <c r="H20" s="4"/>
      <c r="I20" s="4"/>
      <c r="P20" s="61"/>
      <c r="Q20" s="61"/>
      <c r="R20" s="61">
        <f t="shared" ref="R20:W20" si="1">+R19-Q19</f>
        <v>0</v>
      </c>
      <c r="S20" s="61">
        <f t="shared" si="1"/>
        <v>0</v>
      </c>
      <c r="T20" s="61">
        <f t="shared" si="1"/>
        <v>0</v>
      </c>
      <c r="U20" s="61">
        <f t="shared" si="1"/>
        <v>3000</v>
      </c>
      <c r="V20" s="61">
        <f t="shared" si="1"/>
        <v>60000</v>
      </c>
      <c r="W20" s="61">
        <f t="shared" si="1"/>
        <v>700000</v>
      </c>
      <c r="X20" s="61">
        <f>+X19-W19</f>
        <v>4000000</v>
      </c>
      <c r="Y20" s="61">
        <f t="shared" ref="Y20:Z20" si="2">+Y19-X19</f>
        <v>10000000</v>
      </c>
      <c r="Z20" s="61">
        <f t="shared" si="2"/>
        <v>0</v>
      </c>
    </row>
    <row r="21" spans="1:26">
      <c r="A21" s="91" t="s">
        <v>70</v>
      </c>
      <c r="B21" s="91"/>
      <c r="C21" s="91"/>
      <c r="D21" s="91" t="s">
        <v>68</v>
      </c>
      <c r="E21" s="91"/>
      <c r="F21" s="91"/>
      <c r="G21" s="91"/>
      <c r="H21" s="91" t="s">
        <v>53</v>
      </c>
      <c r="I21" s="91"/>
      <c r="P21" s="61"/>
      <c r="Q21" s="61"/>
      <c r="R21" s="61">
        <f t="shared" ref="R21:W21" si="3">+R20*10/R18</f>
        <v>0</v>
      </c>
      <c r="S21" s="61">
        <f t="shared" si="3"/>
        <v>0</v>
      </c>
      <c r="T21" s="61">
        <f t="shared" si="3"/>
        <v>0</v>
      </c>
      <c r="U21" s="61">
        <f t="shared" si="3"/>
        <v>3</v>
      </c>
      <c r="V21" s="61">
        <f t="shared" si="3"/>
        <v>6</v>
      </c>
      <c r="W21" s="61">
        <f t="shared" si="3"/>
        <v>7</v>
      </c>
      <c r="X21" s="61">
        <f>+X20*10/X18</f>
        <v>4</v>
      </c>
      <c r="Y21" s="61">
        <f t="shared" ref="Y21:Z21" si="4">+Y20*10/Y18</f>
        <v>1</v>
      </c>
      <c r="Z21" s="61">
        <f t="shared" si="4"/>
        <v>0</v>
      </c>
    </row>
    <row r="22" spans="1:26">
      <c r="A22" s="90" t="s">
        <v>49</v>
      </c>
      <c r="B22" s="90"/>
      <c r="C22" s="90"/>
      <c r="D22" s="90" t="s">
        <v>69</v>
      </c>
      <c r="E22" s="90"/>
      <c r="F22" s="90"/>
      <c r="G22" s="90"/>
      <c r="H22" s="90" t="s">
        <v>15</v>
      </c>
      <c r="I22" s="90"/>
      <c r="P22" s="61"/>
      <c r="Q22" s="61"/>
      <c r="R22" s="61" t="str">
        <f>IF(AND(R21&gt;0,S21&lt;&gt;1),CHOOSE(R21,"satu","dua","tiga","empat","lima","enam","tujuh","delapan","sembilan"),"")</f>
        <v/>
      </c>
      <c r="S22" s="61" t="str">
        <f>IF(S21&gt;0,CHOOSE(S21,CHOOSE(R21+1,"se","se","dua","tiga","empat","lima","enam","tujuh","delapan","sembilan"),"dua","tiga","empat","lima","enam","tujuh","delapan","sembilan"),"")</f>
        <v/>
      </c>
      <c r="T22" s="61" t="str">
        <f>IF(T21&gt;0,CHOOSE(T21,"se","dua","tiga","empat","lima","enam","tujuh","delapan","sembilan"),"")</f>
        <v/>
      </c>
      <c r="U22" s="61" t="str">
        <f>IF(AND(U21&gt;0,V21&lt;&gt;1),CHOOSE(U21,"satu","dua","tiga","empat","lima","enam","tujuh","delapan","sembilan"),"")</f>
        <v>tiga</v>
      </c>
      <c r="V22" s="61" t="str">
        <f>IF(V21&gt;0,CHOOSE(V21,CHOOSE(U21+1,"se","se","dua","tiga","empat","lima","enam","tujuh","delapan","sembilan"),"dua","tiga","empat","lima","enam","tujuh","delapan","sembilan"),"")</f>
        <v>enam</v>
      </c>
      <c r="W22" s="61" t="str">
        <f>IF(W21&gt;0,CHOOSE(W21,"se","dua","tiga","empat","lima","enam","tujuh","delapan","sembilan"),"")</f>
        <v>tujuh</v>
      </c>
      <c r="X22" s="61" t="str">
        <f>IF(AND(X21&gt;0,Y21&lt;&gt;1),CHOOSE(X21,"satu","dua","tiga","empat","lima","enam","tujuh","delapan","sembilan"),"")</f>
        <v/>
      </c>
      <c r="Y22" s="61" t="str">
        <f>IF(Y21&gt;0,CHOOSE(Y21,CHOOSE(X21+1,"","se","dua","tiga","empat","lima","enam","tujuh","delapan","sembilan"),"dua","tiga","empat","lima","enam","tujuh","delapan","sembilan"),"")</f>
        <v>empat</v>
      </c>
      <c r="Z22" s="61" t="str">
        <f>IF(Z21&gt;0,CHOOSE(Z21,"se","dua","tiga","empat","lima","enam","tujuh","delapan","sembilan"),"")</f>
        <v/>
      </c>
    </row>
    <row r="23" spans="1:26">
      <c r="P23" s="61"/>
      <c r="Q23" s="61"/>
      <c r="R23" s="61"/>
      <c r="S23" s="61" t="str">
        <f>IF(S21&gt;0,IF(AND(S21=1,R21&gt;0)," belas "," puluh "),"")</f>
        <v/>
      </c>
      <c r="T23" s="61" t="str">
        <f>IF(T21&gt;0," ratus ","")</f>
        <v/>
      </c>
      <c r="U23" s="61" t="str">
        <f>IF(SUM(U21,W21)&gt;0," ribu ","")</f>
        <v xml:space="preserve"> ribu </v>
      </c>
      <c r="V23" s="61" t="str">
        <f>IF(V21&gt;0,IF(AND(V21=1,U21&gt;0)," belas "," puluh "),"")</f>
        <v xml:space="preserve"> puluh </v>
      </c>
      <c r="W23" s="61" t="str">
        <f>IF(W21&gt;0," ratus ","")</f>
        <v xml:space="preserve"> ratus </v>
      </c>
      <c r="X23" s="61" t="str">
        <f>IF(SUM(X21,Z21)&gt;0," juta ","")</f>
        <v xml:space="preserve"> juta </v>
      </c>
      <c r="Y23" s="61" t="str">
        <f>IF(Y21&gt;0,IF(AND(Y21=1,X21&gt;0)," belas "," puluh "),"")</f>
        <v xml:space="preserve"> belas </v>
      </c>
      <c r="Z23" s="61" t="str">
        <f>IF(Z21&gt;0," ratus ","")</f>
        <v/>
      </c>
    </row>
    <row r="24" spans="1:26">
      <c r="P24" s="61"/>
      <c r="Q24" s="61"/>
      <c r="R24" s="61" t="str">
        <f>CONCATENATE(R22,R11)</f>
        <v/>
      </c>
      <c r="S24" s="61" t="str">
        <f t="shared" ref="S24:Z24" si="5">CONCATENATE(S22,S23)</f>
        <v/>
      </c>
      <c r="T24" s="61" t="str">
        <f t="shared" si="5"/>
        <v/>
      </c>
      <c r="U24" s="61" t="str">
        <f t="shared" si="5"/>
        <v xml:space="preserve">tiga ribu </v>
      </c>
      <c r="V24" s="61" t="str">
        <f t="shared" si="5"/>
        <v xml:space="preserve">enam puluh </v>
      </c>
      <c r="W24" s="61" t="str">
        <f t="shared" si="5"/>
        <v xml:space="preserve">tujuh ratus </v>
      </c>
      <c r="X24" s="61" t="str">
        <f t="shared" si="5"/>
        <v xml:space="preserve"> juta </v>
      </c>
      <c r="Y24" s="61" t="str">
        <f t="shared" si="5"/>
        <v xml:space="preserve">empat belas </v>
      </c>
      <c r="Z24" s="61" t="str">
        <f t="shared" si="5"/>
        <v/>
      </c>
    </row>
    <row r="25" spans="1:26"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>
      <c r="P26" s="67" t="str">
        <f>PROPER(CONCATENATE(Z24,Y24,X24,W24,V24,U24,T24,S24,R24,P19))</f>
        <v>Empat Belas  Juta Tujuh Ratus Enam Puluh Tiga Ribu Rupiah</v>
      </c>
      <c r="Q26" s="61"/>
      <c r="R26" s="61"/>
      <c r="S26" s="61"/>
      <c r="T26" s="61"/>
      <c r="U26" s="61"/>
      <c r="V26" s="61"/>
      <c r="W26" s="61"/>
      <c r="X26" s="61"/>
      <c r="Y26" s="61"/>
      <c r="Z26" s="61"/>
    </row>
  </sheetData>
  <mergeCells count="20">
    <mergeCell ref="A21:C21"/>
    <mergeCell ref="D21:G21"/>
    <mergeCell ref="H21:I21"/>
    <mergeCell ref="A22:C22"/>
    <mergeCell ref="D22:G22"/>
    <mergeCell ref="H22:I22"/>
    <mergeCell ref="B9:C9"/>
    <mergeCell ref="B10:C10"/>
    <mergeCell ref="H16:I16"/>
    <mergeCell ref="A17:C17"/>
    <mergeCell ref="D17:G17"/>
    <mergeCell ref="H17:I17"/>
    <mergeCell ref="A2:I2"/>
    <mergeCell ref="C3:I3"/>
    <mergeCell ref="C4:I4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38"/>
  <sheetViews>
    <sheetView workbookViewId="0">
      <selection activeCell="A4" sqref="A4"/>
    </sheetView>
  </sheetViews>
  <sheetFormatPr defaultColWidth="9.140625" defaultRowHeight="15"/>
  <cols>
    <col min="1" max="1" width="2.7109375" customWidth="1"/>
    <col min="2" max="2" width="3" customWidth="1"/>
    <col min="3" max="3" width="57.140625" customWidth="1"/>
    <col min="4" max="4" width="7.5703125" bestFit="1" customWidth="1"/>
    <col min="5" max="5" width="7" customWidth="1"/>
    <col min="6" max="6" width="16.5703125" customWidth="1"/>
    <col min="7" max="7" width="12.5703125" customWidth="1"/>
    <col min="8" max="8" width="12.5703125" bestFit="1" customWidth="1"/>
    <col min="9" max="9" width="12.7109375" bestFit="1" customWidth="1"/>
  </cols>
  <sheetData>
    <row r="1" spans="1:9" ht="18.75">
      <c r="A1" s="97" t="s">
        <v>19</v>
      </c>
      <c r="B1" s="97"/>
      <c r="C1" s="97"/>
      <c r="D1" s="97"/>
      <c r="E1" s="97"/>
      <c r="F1" s="97"/>
      <c r="G1" s="97"/>
      <c r="H1" s="97"/>
      <c r="I1" s="97"/>
    </row>
    <row r="2" spans="1:9" ht="15.75">
      <c r="A2" s="98" t="s">
        <v>22</v>
      </c>
      <c r="B2" s="98"/>
      <c r="C2" s="98"/>
      <c r="D2" s="98"/>
      <c r="E2" s="98"/>
      <c r="F2" s="98"/>
      <c r="G2" s="98"/>
      <c r="H2" s="98"/>
      <c r="I2" s="98"/>
    </row>
    <row r="3" spans="1:9" ht="15.75">
      <c r="A3" s="98" t="s">
        <v>39</v>
      </c>
      <c r="B3" s="98"/>
      <c r="C3" s="98"/>
      <c r="D3" s="98"/>
      <c r="E3" s="98"/>
      <c r="F3" s="98"/>
      <c r="G3" s="98"/>
      <c r="H3" s="98"/>
      <c r="I3" s="98"/>
    </row>
    <row r="5" spans="1:9">
      <c r="B5" s="7" t="s">
        <v>17</v>
      </c>
      <c r="C5" t="s">
        <v>23</v>
      </c>
    </row>
    <row r="6" spans="1:9" ht="18" customHeight="1">
      <c r="C6" t="s">
        <v>24</v>
      </c>
    </row>
    <row r="7" spans="1:9" ht="18" customHeight="1">
      <c r="C7" s="17" t="s">
        <v>41</v>
      </c>
    </row>
    <row r="8" spans="1:9" ht="18" customHeight="1">
      <c r="C8" s="16" t="s">
        <v>42</v>
      </c>
      <c r="D8" t="s">
        <v>21</v>
      </c>
      <c r="E8" s="99">
        <v>2000000</v>
      </c>
      <c r="F8" s="99"/>
      <c r="G8" s="99"/>
    </row>
    <row r="9" spans="1:9" ht="18" customHeight="1">
      <c r="C9" s="15" t="s">
        <v>25</v>
      </c>
    </row>
    <row r="10" spans="1:9" ht="18" customHeight="1">
      <c r="C10" s="16" t="s">
        <v>43</v>
      </c>
      <c r="D10" t="s">
        <v>21</v>
      </c>
      <c r="E10" s="18" t="s">
        <v>65</v>
      </c>
      <c r="F10" s="11"/>
      <c r="G10" s="11"/>
      <c r="H10" s="12"/>
    </row>
    <row r="11" spans="1:9" ht="18" customHeight="1">
      <c r="C11" s="16" t="s">
        <v>44</v>
      </c>
      <c r="D11" t="s">
        <v>21</v>
      </c>
      <c r="E11" s="100">
        <f>2.88*460775</f>
        <v>1327032</v>
      </c>
      <c r="F11" s="100"/>
      <c r="G11" s="100"/>
      <c r="H11" s="100"/>
    </row>
    <row r="12" spans="1:9" ht="18" customHeight="1">
      <c r="C12" s="16" t="s">
        <v>45</v>
      </c>
      <c r="E12" s="13"/>
      <c r="F12" s="13"/>
      <c r="G12" s="13"/>
      <c r="H12" s="13"/>
    </row>
    <row r="13" spans="1:9" ht="18" customHeight="1">
      <c r="E13" s="13"/>
      <c r="F13" s="13"/>
      <c r="G13" s="13"/>
      <c r="H13" s="13"/>
    </row>
    <row r="14" spans="1:9" ht="18" customHeight="1">
      <c r="C14" s="15" t="s">
        <v>26</v>
      </c>
      <c r="D14" t="s">
        <v>21</v>
      </c>
      <c r="E14" s="16" t="s">
        <v>62</v>
      </c>
    </row>
    <row r="15" spans="1:9" ht="18" customHeight="1">
      <c r="C15" s="16" t="s">
        <v>46</v>
      </c>
      <c r="D15" t="s">
        <v>21</v>
      </c>
      <c r="E15" s="100">
        <f>0.336*1455805</f>
        <v>489150.48000000004</v>
      </c>
      <c r="F15" s="100"/>
      <c r="G15" s="100"/>
      <c r="H15" s="100"/>
    </row>
    <row r="16" spans="1:9" ht="18" customHeight="1">
      <c r="C16" s="16" t="s">
        <v>47</v>
      </c>
    </row>
    <row r="17" spans="2:8" ht="18" customHeight="1">
      <c r="C17" s="17" t="s">
        <v>48</v>
      </c>
      <c r="E17" s="95"/>
      <c r="F17" s="95"/>
      <c r="G17" s="95"/>
    </row>
    <row r="18" spans="2:8" ht="18" customHeight="1" thickBot="1">
      <c r="D18" s="8"/>
      <c r="E18" s="10"/>
      <c r="F18" s="10"/>
      <c r="G18" s="10"/>
      <c r="H18" s="8"/>
    </row>
    <row r="19" spans="2:8" ht="18" customHeight="1">
      <c r="C19" t="s">
        <v>27</v>
      </c>
      <c r="D19" t="s">
        <v>21</v>
      </c>
      <c r="E19" s="92">
        <f>E8+E11+E15</f>
        <v>3816182.48</v>
      </c>
      <c r="F19" s="92"/>
      <c r="G19" s="92"/>
      <c r="H19" s="92"/>
    </row>
    <row r="20" spans="2:8" ht="18" customHeight="1">
      <c r="C20" t="s">
        <v>28</v>
      </c>
      <c r="D20" t="s">
        <v>21</v>
      </c>
      <c r="E20" s="92">
        <f>ROUND(E19,-2)</f>
        <v>3816200</v>
      </c>
      <c r="F20" s="92"/>
      <c r="G20" s="92"/>
      <c r="H20" s="92"/>
    </row>
    <row r="21" spans="2:8" ht="18" customHeight="1">
      <c r="E21" s="96"/>
      <c r="F21" s="96"/>
      <c r="G21" s="96"/>
    </row>
    <row r="22" spans="2:8" ht="18" customHeight="1">
      <c r="B22" s="7" t="s">
        <v>18</v>
      </c>
      <c r="C22" t="s">
        <v>29</v>
      </c>
      <c r="E22" s="96"/>
      <c r="F22" s="96"/>
      <c r="G22" s="96"/>
    </row>
    <row r="23" spans="2:8" ht="18" customHeight="1">
      <c r="C23" t="s">
        <v>30</v>
      </c>
      <c r="E23" s="96"/>
      <c r="F23" s="96"/>
      <c r="G23" s="96"/>
    </row>
    <row r="24" spans="2:8" ht="18" customHeight="1">
      <c r="C24" s="15" t="s">
        <v>31</v>
      </c>
      <c r="D24" t="s">
        <v>21</v>
      </c>
      <c r="E24" s="9" t="s">
        <v>32</v>
      </c>
      <c r="F24" s="9"/>
      <c r="G24" s="9"/>
    </row>
    <row r="25" spans="2:8" ht="18" customHeight="1">
      <c r="C25" s="16" t="s">
        <v>50</v>
      </c>
      <c r="D25" t="s">
        <v>21</v>
      </c>
      <c r="E25" s="19" t="s">
        <v>51</v>
      </c>
      <c r="F25" s="9"/>
      <c r="G25" s="9"/>
    </row>
    <row r="26" spans="2:8" ht="18" customHeight="1">
      <c r="D26" t="s">
        <v>21</v>
      </c>
      <c r="E26" s="92">
        <f>1.44*1455100</f>
        <v>2095344</v>
      </c>
      <c r="F26" s="92"/>
      <c r="G26" s="92"/>
    </row>
    <row r="27" spans="2:8" ht="18" customHeight="1">
      <c r="C27" s="15" t="s">
        <v>33</v>
      </c>
      <c r="D27" t="s">
        <v>21</v>
      </c>
      <c r="E27" s="9" t="s">
        <v>34</v>
      </c>
      <c r="F27" s="9"/>
      <c r="G27" s="9"/>
    </row>
    <row r="28" spans="2:8">
      <c r="C28" s="16" t="s">
        <v>64</v>
      </c>
      <c r="D28" t="s">
        <v>21</v>
      </c>
      <c r="E28" s="19" t="s">
        <v>52</v>
      </c>
      <c r="F28" s="9"/>
      <c r="G28" s="9"/>
    </row>
    <row r="29" spans="2:8">
      <c r="D29" t="s">
        <v>21</v>
      </c>
      <c r="E29" s="92">
        <f>4.8*197500</f>
        <v>948000</v>
      </c>
      <c r="F29" s="92"/>
      <c r="G29" s="92"/>
    </row>
    <row r="30" spans="2:8">
      <c r="C30" s="15" t="s">
        <v>35</v>
      </c>
      <c r="D30" t="s">
        <v>21</v>
      </c>
      <c r="E30" s="9" t="s">
        <v>36</v>
      </c>
    </row>
    <row r="31" spans="2:8">
      <c r="B31" s="7"/>
      <c r="D31" t="s">
        <v>21</v>
      </c>
      <c r="E31" s="93">
        <v>9815.2000000000007</v>
      </c>
      <c r="F31" s="93"/>
      <c r="G31" s="93"/>
    </row>
    <row r="32" spans="2:8">
      <c r="C32" s="15" t="s">
        <v>37</v>
      </c>
      <c r="D32" t="s">
        <v>21</v>
      </c>
      <c r="E32" s="22" t="s">
        <v>63</v>
      </c>
    </row>
    <row r="33" spans="2:9">
      <c r="C33" t="s">
        <v>38</v>
      </c>
      <c r="D33" t="s">
        <v>21</v>
      </c>
      <c r="E33" s="93">
        <f>64*8000</f>
        <v>512000</v>
      </c>
      <c r="F33" s="93"/>
      <c r="G33" s="93"/>
    </row>
    <row r="34" spans="2:9" ht="15.75" thickBot="1">
      <c r="B34" s="7"/>
      <c r="D34" s="8"/>
      <c r="E34" s="94"/>
      <c r="F34" s="94"/>
      <c r="G34" s="94"/>
      <c r="H34" s="8"/>
    </row>
    <row r="35" spans="2:9">
      <c r="C35" t="s">
        <v>27</v>
      </c>
      <c r="D35" t="s">
        <v>21</v>
      </c>
      <c r="E35" s="93">
        <f>E26+E29+E31+E33</f>
        <v>3565159.2</v>
      </c>
      <c r="F35" s="93"/>
      <c r="G35" s="93"/>
      <c r="H35" s="93"/>
    </row>
    <row r="36" spans="2:9">
      <c r="C36" t="s">
        <v>28</v>
      </c>
      <c r="D36" t="s">
        <v>21</v>
      </c>
      <c r="E36" s="92">
        <f>ROUND(E35,-2)</f>
        <v>3565200</v>
      </c>
      <c r="F36" s="92"/>
      <c r="G36" s="92"/>
      <c r="H36" s="92"/>
    </row>
    <row r="38" spans="2:9">
      <c r="B38" s="6"/>
      <c r="C38" s="6"/>
      <c r="D38" s="6"/>
      <c r="E38" s="6"/>
      <c r="F38" s="6"/>
      <c r="G38" s="6"/>
      <c r="H38" s="6"/>
      <c r="I38" s="6"/>
    </row>
  </sheetData>
  <mergeCells count="19">
    <mergeCell ref="E23:G23"/>
    <mergeCell ref="A1:I1"/>
    <mergeCell ref="A2:I2"/>
    <mergeCell ref="A3:I3"/>
    <mergeCell ref="E8:G8"/>
    <mergeCell ref="E11:H11"/>
    <mergeCell ref="E15:H15"/>
    <mergeCell ref="E17:G17"/>
    <mergeCell ref="E19:H19"/>
    <mergeCell ref="E20:H20"/>
    <mergeCell ref="E21:G21"/>
    <mergeCell ref="E22:G22"/>
    <mergeCell ref="E36:H36"/>
    <mergeCell ref="E26:G26"/>
    <mergeCell ref="E29:G29"/>
    <mergeCell ref="E31:G31"/>
    <mergeCell ref="E33:G33"/>
    <mergeCell ref="E34:G34"/>
    <mergeCell ref="E35:H35"/>
  </mergeCells>
  <printOptions horizontalCentered="1"/>
  <pageMargins left="0.19685039370078741" right="0.31496062992125984" top="0.78740157480314965" bottom="0.51181102362204722" header="0.51181102362204722" footer="0.51181102362204722"/>
  <pageSetup paperSize="256" scale="75" firstPageNumber="4294963191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</vt:lpstr>
      <vt:lpstr>BreakDown</vt:lpstr>
      <vt:lpstr>BreakDown!Print_Area</vt:lpstr>
      <vt:lpstr>RAB!Print_Area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2020-02-20T03:30:13Z</cp:lastPrinted>
  <dcterms:created xsi:type="dcterms:W3CDTF">2012-03-21T04:38:16Z</dcterms:created>
  <dcterms:modified xsi:type="dcterms:W3CDTF">2023-03-13T12:25:12Z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