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603751C9-0203-41D2-AAE0-6EF65D17EA15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RA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8" i="1"/>
  <c r="C38" i="1"/>
  <c r="G45" i="1"/>
  <c r="C35" i="1"/>
  <c r="C36" i="1"/>
  <c r="F8" i="1"/>
  <c r="G8" i="1" s="1"/>
  <c r="G22" i="1" l="1"/>
  <c r="G20" i="1"/>
  <c r="G10" i="1"/>
  <c r="G11" i="1"/>
  <c r="G12" i="1"/>
  <c r="G13" i="1"/>
  <c r="G14" i="1"/>
  <c r="G15" i="1"/>
  <c r="G16" i="1"/>
  <c r="G17" i="1"/>
  <c r="G18" i="1"/>
  <c r="G19" i="1"/>
  <c r="G21" i="1"/>
  <c r="F7" i="1"/>
  <c r="C44" i="1" l="1"/>
  <c r="G44" i="1"/>
  <c r="C43" i="1"/>
  <c r="G43" i="1" s="1"/>
  <c r="C42" i="1"/>
  <c r="G50" i="1"/>
  <c r="C41" i="1"/>
  <c r="F9" i="1" l="1"/>
  <c r="G9" i="1" s="1"/>
  <c r="G51" i="1"/>
  <c r="C49" i="1"/>
  <c r="G49" i="1" s="1"/>
  <c r="G42" i="1"/>
  <c r="G41" i="1"/>
  <c r="G48" i="1"/>
  <c r="G47" i="1"/>
  <c r="G46" i="1"/>
  <c r="C39" i="1"/>
  <c r="G39" i="1" s="1"/>
  <c r="C40" i="1"/>
  <c r="G40" i="1" s="1"/>
  <c r="G37" i="1"/>
  <c r="G38" i="1"/>
  <c r="G36" i="1"/>
  <c r="G30" i="1"/>
  <c r="G31" i="1"/>
  <c r="C29" i="1" l="1"/>
  <c r="G29" i="1" s="1"/>
  <c r="G28" i="1"/>
  <c r="G32" i="1" s="1"/>
  <c r="G7" i="1" l="1"/>
  <c r="G25" i="1"/>
  <c r="G35" i="1"/>
  <c r="G52" i="1" s="1"/>
  <c r="G23" i="1" l="1"/>
  <c r="G26" i="1"/>
  <c r="G54" i="1" l="1"/>
  <c r="G55" i="1" l="1"/>
  <c r="G56" i="1" s="1"/>
  <c r="G57" i="1" s="1"/>
</calcChain>
</file>

<file path=xl/sharedStrings.xml><?xml version="1.0" encoding="utf-8"?>
<sst xmlns="http://schemas.openxmlformats.org/spreadsheetml/2006/main" count="143" uniqueCount="85">
  <si>
    <t>NO</t>
  </si>
  <si>
    <t>NAMA BAHAN</t>
  </si>
  <si>
    <t>VOL</t>
  </si>
  <si>
    <t xml:space="preserve">SATUAN </t>
  </si>
  <si>
    <t>ANALISA</t>
  </si>
  <si>
    <t xml:space="preserve">HARGA </t>
  </si>
  <si>
    <t xml:space="preserve">JUMLAH </t>
  </si>
  <si>
    <t>SATUAN</t>
  </si>
  <si>
    <t>HARGA</t>
  </si>
  <si>
    <t>I</t>
  </si>
  <si>
    <t>MATERIAL</t>
  </si>
  <si>
    <t>Meter</t>
  </si>
  <si>
    <t>Tabel</t>
  </si>
  <si>
    <t>Jumlah</t>
  </si>
  <si>
    <t>II</t>
  </si>
  <si>
    <t>Buah</t>
  </si>
  <si>
    <t>III</t>
  </si>
  <si>
    <t>Ls</t>
  </si>
  <si>
    <t>IV</t>
  </si>
  <si>
    <t>Hitung</t>
  </si>
  <si>
    <t>lembar</t>
  </si>
  <si>
    <t>kg</t>
  </si>
  <si>
    <t>buah</t>
  </si>
  <si>
    <t>PEKERJAAN PERSIAPAN</t>
  </si>
  <si>
    <t>Pembersihan lokasi</t>
  </si>
  <si>
    <t>PEKERJAAN PONDASI</t>
  </si>
  <si>
    <t>Galian tanah keras</t>
  </si>
  <si>
    <t>Meter3</t>
  </si>
  <si>
    <t>Pembesian Pondasi</t>
  </si>
  <si>
    <t>Cor beton 1:2:3</t>
  </si>
  <si>
    <t>PT 6.4</t>
  </si>
  <si>
    <t>PB 6.12</t>
  </si>
  <si>
    <t>Bekisting Pondasi</t>
  </si>
  <si>
    <t>Meter2</t>
  </si>
  <si>
    <t>Unit</t>
  </si>
  <si>
    <t>PB 6.3.A.1</t>
  </si>
  <si>
    <t>PB 6.15</t>
  </si>
  <si>
    <t>Pemotongan plat t= 6 mm</t>
  </si>
  <si>
    <t>Rol plat dia. 2,2 m</t>
  </si>
  <si>
    <t>Rol</t>
  </si>
  <si>
    <t>Pengelasan plat dinding tangki</t>
  </si>
  <si>
    <t>Meter'</t>
  </si>
  <si>
    <t>Pengelasan plat tutup atas dan bawah 2x las</t>
  </si>
  <si>
    <t>Pembuatan Engsel Tutup Manhole</t>
  </si>
  <si>
    <t>Pengelasan Blind Flange dan Pipa</t>
  </si>
  <si>
    <t>Pengecatan Tangki</t>
  </si>
  <si>
    <t>Pembuatan Handle Lifting Lug</t>
  </si>
  <si>
    <t>PC 6.11</t>
  </si>
  <si>
    <t>PEKERJAAN PEMBUATAN TANGKI DAN PEMASANGAN</t>
  </si>
  <si>
    <t>Transport Material dan Peralatan</t>
  </si>
  <si>
    <t>PPn 10%</t>
  </si>
  <si>
    <t>Grand Total</t>
  </si>
  <si>
    <t>Dibulatkan</t>
  </si>
  <si>
    <t>JUMLAH I + II + III + IV</t>
  </si>
  <si>
    <t>Dynabolt m20  x 100 mm</t>
  </si>
  <si>
    <t>Pipa steel dia. 3/4" GIP</t>
  </si>
  <si>
    <t>Ball Valve 3/4" Onda</t>
  </si>
  <si>
    <t>Screwed Gate Valve 3/4" Onda</t>
  </si>
  <si>
    <t>Elbow GIP dia. 3/4"</t>
  </si>
  <si>
    <t>Double Nipple GIP 3/4"</t>
  </si>
  <si>
    <t>Socket Drat Selang Kuningan 3/4"x1/2"</t>
  </si>
  <si>
    <t>Socket GIP 3/4"</t>
  </si>
  <si>
    <t>Pemasangan Kran Outlet dia. 3/4"</t>
  </si>
  <si>
    <t>Sewa Crane</t>
  </si>
  <si>
    <t>hari</t>
  </si>
  <si>
    <t>Pemotongan pipa dia. 3/4" tangga</t>
  </si>
  <si>
    <t>Pengelasan pipa dia. 3/4" tangga</t>
  </si>
  <si>
    <t>Pengelasan pipa dia. 3/4" jalur minyak solar</t>
  </si>
  <si>
    <t>Pengelasan pipa dia. 3/4" level Minyak</t>
  </si>
  <si>
    <t>Pemasangan pipa 3/4" GIP jalur minyak solar</t>
  </si>
  <si>
    <t>meter'</t>
  </si>
  <si>
    <t>Elbow GIP dia. 1 1/2"</t>
  </si>
  <si>
    <t>Double Nipple GIP 1 1/2"</t>
  </si>
  <si>
    <t>Socket Drat GIP dia. 1/2"</t>
  </si>
  <si>
    <t>Dop GIP 1 1/2"</t>
  </si>
  <si>
    <t>Socket Drat luar GIP 1 1/2"</t>
  </si>
  <si>
    <t>Seal tape</t>
  </si>
  <si>
    <t>tempat</t>
  </si>
  <si>
    <t>Pemotongan Plat Manhole</t>
  </si>
  <si>
    <t>RAB PEMBUATAN DAN PEMASANGAN TANGKI SOLAR 6 M3</t>
  </si>
  <si>
    <t>BP. MEDAN DENAI</t>
  </si>
  <si>
    <t xml:space="preserve">Alamat      : Jl. Garuda </t>
  </si>
  <si>
    <t>Plat steel t= 6 mm 1,8x6 m</t>
  </si>
  <si>
    <t>Plat steel t= 6 mm 1,2x2,4 m</t>
  </si>
  <si>
    <t>Terbilang : Delapan puluh enam juta lima ratus delapan puluh satu ribu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</si>
</sst>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;[Red]#,##0.00"/>
    <numFmt numFmtId="165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165" fontId="4" fillId="0" borderId="0" xfId="1" applyNumberFormat="1" applyFont="1"/>
    <xf numFmtId="165" fontId="0" fillId="0" borderId="0" xfId="1" applyNumberFormat="1" applyFont="1"/>
    <xf numFmtId="0" fontId="3" fillId="0" borderId="5" xfId="0" applyFont="1" applyBorder="1"/>
    <xf numFmtId="0" fontId="4" fillId="0" borderId="5" xfId="0" applyFont="1" applyBorder="1"/>
    <xf numFmtId="165" fontId="4" fillId="0" borderId="5" xfId="1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5" fontId="4" fillId="0" borderId="6" xfId="1" applyNumberFormat="1" applyFont="1" applyBorder="1"/>
    <xf numFmtId="0" fontId="3" fillId="0" borderId="6" xfId="0" applyFont="1" applyBorder="1"/>
    <xf numFmtId="0" fontId="5" fillId="0" borderId="6" xfId="0" applyFont="1" applyBorder="1"/>
    <xf numFmtId="0" fontId="3" fillId="0" borderId="7" xfId="0" applyFont="1" applyBorder="1"/>
    <xf numFmtId="0" fontId="4" fillId="0" borderId="7" xfId="0" applyFont="1" applyBorder="1"/>
    <xf numFmtId="165" fontId="4" fillId="0" borderId="7" xfId="1" applyNumberFormat="1" applyFont="1" applyBorder="1"/>
    <xf numFmtId="164" fontId="2" fillId="0" borderId="6" xfId="2" applyNumberFormat="1" applyFont="1" applyBorder="1" applyAlignment="1">
      <alignment vertical="center"/>
    </xf>
    <xf numFmtId="165" fontId="4" fillId="0" borderId="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vertical="center"/>
    </xf>
    <xf numFmtId="165" fontId="3" fillId="0" borderId="6" xfId="1" applyNumberFormat="1" applyFont="1" applyBorder="1"/>
    <xf numFmtId="165" fontId="3" fillId="0" borderId="7" xfId="1" applyNumberFormat="1" applyFont="1" applyBorder="1"/>
    <xf numFmtId="165" fontId="3" fillId="0" borderId="4" xfId="1" applyNumberFormat="1" applyFont="1" applyBorder="1"/>
    <xf numFmtId="165" fontId="5" fillId="0" borderId="0" xfId="1" applyNumberFormat="1" applyFont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4" xfId="1" applyNumberFormat="1" applyFont="1" applyBorder="1"/>
    <xf numFmtId="165" fontId="7" fillId="0" borderId="0" xfId="1" applyNumberFormat="1" applyFont="1"/>
    <xf numFmtId="9" fontId="0" fillId="0" borderId="0" xfId="0" applyNumberFormat="1"/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 xr:uid="{540C3F0B-5996-430D-82D1-8380CD505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6.5703125" customWidth="1"/>
    <col min="2" max="2" width="43.7109375" customWidth="1"/>
    <col min="3" max="3" width="9.42578125" style="8" customWidth="1"/>
    <col min="4" max="4" width="10.28515625" customWidth="1"/>
    <col min="5" max="5" width="11.140625" customWidth="1"/>
    <col min="6" max="6" width="16.5703125" customWidth="1"/>
    <col min="7" max="7" width="19.140625" style="31" customWidth="1"/>
    <col min="9" max="9" width="19" style="8" customWidth="1"/>
  </cols>
  <sheetData>
    <row r="1" spans="1:11" x14ac:dyDescent="0.25">
      <c r="A1" s="52" t="s">
        <v>79</v>
      </c>
      <c r="B1" s="52"/>
      <c r="C1" s="52"/>
      <c r="D1" s="52"/>
      <c r="E1" s="52"/>
      <c r="F1" s="52"/>
      <c r="G1" s="52"/>
    </row>
    <row r="2" spans="1:11" x14ac:dyDescent="0.25">
      <c r="A2" s="52" t="s">
        <v>80</v>
      </c>
      <c r="B2" s="52"/>
      <c r="C2" s="52"/>
      <c r="D2" s="52"/>
      <c r="E2" s="52"/>
      <c r="F2" s="52"/>
      <c r="G2" s="52"/>
    </row>
    <row r="3" spans="1:11" ht="16.5" thickBot="1" x14ac:dyDescent="0.3">
      <c r="A3" s="3" t="s">
        <v>81</v>
      </c>
      <c r="B3" s="1"/>
      <c r="C3" s="7"/>
      <c r="D3" s="2"/>
      <c r="E3" s="2"/>
      <c r="F3" s="2"/>
    </row>
    <row r="4" spans="1:11" x14ac:dyDescent="0.25">
      <c r="A4" s="53" t="s">
        <v>0</v>
      </c>
      <c r="B4" s="53" t="s">
        <v>1</v>
      </c>
      <c r="C4" s="55" t="s">
        <v>2</v>
      </c>
      <c r="D4" s="53" t="s">
        <v>3</v>
      </c>
      <c r="E4" s="53" t="s">
        <v>4</v>
      </c>
      <c r="F4" s="22" t="s">
        <v>5</v>
      </c>
      <c r="G4" s="25" t="s">
        <v>6</v>
      </c>
    </row>
    <row r="5" spans="1:11" ht="16.5" thickBot="1" x14ac:dyDescent="0.3">
      <c r="A5" s="54"/>
      <c r="B5" s="54"/>
      <c r="C5" s="56"/>
      <c r="D5" s="54"/>
      <c r="E5" s="54"/>
      <c r="F5" s="23" t="s">
        <v>7</v>
      </c>
      <c r="G5" s="26" t="s">
        <v>8</v>
      </c>
    </row>
    <row r="6" spans="1:11" x14ac:dyDescent="0.25">
      <c r="A6" s="9" t="s">
        <v>9</v>
      </c>
      <c r="B6" s="9" t="s">
        <v>10</v>
      </c>
      <c r="C6" s="11"/>
      <c r="D6" s="10"/>
      <c r="E6" s="10"/>
      <c r="F6" s="10"/>
      <c r="G6" s="32"/>
    </row>
    <row r="7" spans="1:11" x14ac:dyDescent="0.25">
      <c r="A7" s="12">
        <v>1</v>
      </c>
      <c r="B7" s="12" t="s">
        <v>82</v>
      </c>
      <c r="C7" s="21">
        <v>2</v>
      </c>
      <c r="D7" s="13" t="s">
        <v>20</v>
      </c>
      <c r="E7" s="13" t="s">
        <v>19</v>
      </c>
      <c r="F7" s="20">
        <f>525*21300</f>
        <v>11182500</v>
      </c>
      <c r="G7" s="27">
        <f t="shared" ref="G7:G8" si="0">C7*F7</f>
        <v>22365000</v>
      </c>
    </row>
    <row r="8" spans="1:11" x14ac:dyDescent="0.25">
      <c r="A8" s="12">
        <v>2</v>
      </c>
      <c r="B8" s="12" t="s">
        <v>83</v>
      </c>
      <c r="C8" s="21">
        <v>2</v>
      </c>
      <c r="D8" s="13" t="s">
        <v>20</v>
      </c>
      <c r="E8" s="13" t="s">
        <v>19</v>
      </c>
      <c r="F8" s="20">
        <f>140*21300</f>
        <v>2982000</v>
      </c>
      <c r="G8" s="27">
        <f t="shared" si="0"/>
        <v>5964000</v>
      </c>
    </row>
    <row r="9" spans="1:11" x14ac:dyDescent="0.25">
      <c r="A9" s="12">
        <v>3</v>
      </c>
      <c r="B9" s="12" t="s">
        <v>56</v>
      </c>
      <c r="C9" s="21">
        <v>1</v>
      </c>
      <c r="D9" s="13" t="s">
        <v>22</v>
      </c>
      <c r="E9" s="13" t="s">
        <v>19</v>
      </c>
      <c r="F9" s="20">
        <f>195000*1.13</f>
        <v>220349.99999999997</v>
      </c>
      <c r="G9" s="27">
        <f t="shared" ref="G9:G21" si="1">C9*F9</f>
        <v>220349.99999999997</v>
      </c>
      <c r="K9" s="24"/>
    </row>
    <row r="10" spans="1:11" x14ac:dyDescent="0.25">
      <c r="A10" s="12">
        <v>4</v>
      </c>
      <c r="B10" s="12" t="s">
        <v>57</v>
      </c>
      <c r="C10" s="21">
        <v>1</v>
      </c>
      <c r="D10" s="13" t="s">
        <v>22</v>
      </c>
      <c r="E10" s="13" t="s">
        <v>19</v>
      </c>
      <c r="F10" s="20">
        <v>142945</v>
      </c>
      <c r="G10" s="27">
        <f t="shared" si="1"/>
        <v>142945</v>
      </c>
    </row>
    <row r="11" spans="1:11" x14ac:dyDescent="0.25">
      <c r="A11" s="12">
        <v>5</v>
      </c>
      <c r="B11" s="12" t="s">
        <v>55</v>
      </c>
      <c r="C11" s="21">
        <v>25</v>
      </c>
      <c r="D11" s="13" t="s">
        <v>11</v>
      </c>
      <c r="E11" s="13" t="s">
        <v>12</v>
      </c>
      <c r="F11" s="20">
        <v>28047</v>
      </c>
      <c r="G11" s="27">
        <f t="shared" si="1"/>
        <v>701175</v>
      </c>
    </row>
    <row r="12" spans="1:11" x14ac:dyDescent="0.25">
      <c r="A12" s="12">
        <v>6</v>
      </c>
      <c r="B12" s="12" t="s">
        <v>58</v>
      </c>
      <c r="C12" s="21">
        <v>7</v>
      </c>
      <c r="D12" s="13" t="s">
        <v>22</v>
      </c>
      <c r="E12" s="13" t="s">
        <v>12</v>
      </c>
      <c r="F12" s="20">
        <v>12974</v>
      </c>
      <c r="G12" s="27">
        <f t="shared" si="1"/>
        <v>90818</v>
      </c>
    </row>
    <row r="13" spans="1:11" x14ac:dyDescent="0.25">
      <c r="A13" s="12">
        <v>7</v>
      </c>
      <c r="B13" s="12" t="s">
        <v>61</v>
      </c>
      <c r="C13" s="21">
        <v>3</v>
      </c>
      <c r="D13" s="13" t="s">
        <v>22</v>
      </c>
      <c r="E13" s="13" t="s">
        <v>12</v>
      </c>
      <c r="F13" s="20">
        <v>9667</v>
      </c>
      <c r="G13" s="27">
        <f t="shared" si="1"/>
        <v>29001</v>
      </c>
    </row>
    <row r="14" spans="1:11" x14ac:dyDescent="0.25">
      <c r="A14" s="12">
        <v>8</v>
      </c>
      <c r="B14" s="12" t="s">
        <v>59</v>
      </c>
      <c r="C14" s="21">
        <v>3</v>
      </c>
      <c r="D14" s="13" t="s">
        <v>22</v>
      </c>
      <c r="E14" s="13" t="s">
        <v>12</v>
      </c>
      <c r="F14" s="20">
        <v>10176</v>
      </c>
      <c r="G14" s="27">
        <f t="shared" si="1"/>
        <v>30528</v>
      </c>
    </row>
    <row r="15" spans="1:11" x14ac:dyDescent="0.25">
      <c r="A15" s="12">
        <v>9</v>
      </c>
      <c r="B15" s="12" t="s">
        <v>60</v>
      </c>
      <c r="C15" s="21">
        <v>2</v>
      </c>
      <c r="D15" s="13" t="s">
        <v>22</v>
      </c>
      <c r="E15" s="13" t="s">
        <v>19</v>
      </c>
      <c r="F15" s="20">
        <v>7500</v>
      </c>
      <c r="G15" s="27">
        <f t="shared" si="1"/>
        <v>15000</v>
      </c>
    </row>
    <row r="16" spans="1:11" x14ac:dyDescent="0.25">
      <c r="A16" s="12">
        <v>10</v>
      </c>
      <c r="B16" s="12" t="s">
        <v>71</v>
      </c>
      <c r="C16" s="21">
        <v>2</v>
      </c>
      <c r="D16" s="13" t="s">
        <v>22</v>
      </c>
      <c r="E16" s="13" t="s">
        <v>12</v>
      </c>
      <c r="F16" s="20">
        <v>37396</v>
      </c>
      <c r="G16" s="27">
        <f t="shared" si="1"/>
        <v>74792</v>
      </c>
    </row>
    <row r="17" spans="1:7" x14ac:dyDescent="0.25">
      <c r="A17" s="12">
        <v>11</v>
      </c>
      <c r="B17" s="12" t="s">
        <v>72</v>
      </c>
      <c r="C17" s="21">
        <v>1</v>
      </c>
      <c r="D17" s="13" t="s">
        <v>22</v>
      </c>
      <c r="E17" s="13" t="s">
        <v>12</v>
      </c>
      <c r="F17" s="20">
        <v>29001</v>
      </c>
      <c r="G17" s="27">
        <f t="shared" si="1"/>
        <v>29001</v>
      </c>
    </row>
    <row r="18" spans="1:7" x14ac:dyDescent="0.25">
      <c r="A18" s="12">
        <v>12</v>
      </c>
      <c r="B18" s="12" t="s">
        <v>73</v>
      </c>
      <c r="C18" s="21">
        <v>1</v>
      </c>
      <c r="D18" s="13" t="s">
        <v>22</v>
      </c>
      <c r="E18" s="13" t="s">
        <v>12</v>
      </c>
      <c r="F18" s="20">
        <v>27983</v>
      </c>
      <c r="G18" s="27">
        <f t="shared" si="1"/>
        <v>27983</v>
      </c>
    </row>
    <row r="19" spans="1:7" x14ac:dyDescent="0.25">
      <c r="A19" s="12">
        <v>13</v>
      </c>
      <c r="B19" s="12" t="s">
        <v>54</v>
      </c>
      <c r="C19" s="21">
        <v>4</v>
      </c>
      <c r="D19" s="13" t="s">
        <v>22</v>
      </c>
      <c r="E19" s="13" t="s">
        <v>19</v>
      </c>
      <c r="F19" s="20">
        <v>15000</v>
      </c>
      <c r="G19" s="27">
        <f t="shared" si="1"/>
        <v>60000</v>
      </c>
    </row>
    <row r="20" spans="1:7" x14ac:dyDescent="0.25">
      <c r="A20" s="12">
        <v>14</v>
      </c>
      <c r="B20" s="12" t="s">
        <v>75</v>
      </c>
      <c r="C20" s="21">
        <v>1</v>
      </c>
      <c r="D20" s="13" t="s">
        <v>22</v>
      </c>
      <c r="E20" s="13" t="s">
        <v>12</v>
      </c>
      <c r="F20" s="20">
        <v>27983</v>
      </c>
      <c r="G20" s="27">
        <f t="shared" ref="G20" si="2">C20*F20</f>
        <v>27983</v>
      </c>
    </row>
    <row r="21" spans="1:7" x14ac:dyDescent="0.25">
      <c r="A21" s="12">
        <v>15</v>
      </c>
      <c r="B21" s="12" t="s">
        <v>74</v>
      </c>
      <c r="C21" s="21">
        <v>1</v>
      </c>
      <c r="D21" s="13" t="s">
        <v>22</v>
      </c>
      <c r="E21" s="13" t="s">
        <v>12</v>
      </c>
      <c r="F21" s="20">
        <v>24676</v>
      </c>
      <c r="G21" s="27">
        <f t="shared" si="1"/>
        <v>24676</v>
      </c>
    </row>
    <row r="22" spans="1:7" x14ac:dyDescent="0.25">
      <c r="A22" s="12">
        <v>16</v>
      </c>
      <c r="B22" s="12" t="s">
        <v>76</v>
      </c>
      <c r="C22" s="21">
        <v>5</v>
      </c>
      <c r="D22" s="13" t="s">
        <v>22</v>
      </c>
      <c r="E22" s="13" t="s">
        <v>12</v>
      </c>
      <c r="F22" s="20">
        <v>4972</v>
      </c>
      <c r="G22" s="27">
        <f t="shared" ref="G22" si="3">C22*F22</f>
        <v>24860</v>
      </c>
    </row>
    <row r="23" spans="1:7" x14ac:dyDescent="0.25">
      <c r="A23" s="12"/>
      <c r="B23" s="12"/>
      <c r="C23" s="21"/>
      <c r="D23" s="13"/>
      <c r="E23" s="13"/>
      <c r="F23" s="12" t="s">
        <v>13</v>
      </c>
      <c r="G23" s="28">
        <f>SUM(G7:G21)</f>
        <v>29803252</v>
      </c>
    </row>
    <row r="24" spans="1:7" x14ac:dyDescent="0.25">
      <c r="A24" s="15" t="s">
        <v>14</v>
      </c>
      <c r="B24" s="15" t="s">
        <v>23</v>
      </c>
      <c r="C24" s="21"/>
      <c r="D24" s="13"/>
      <c r="E24" s="13"/>
      <c r="F24" s="12"/>
      <c r="G24" s="33"/>
    </row>
    <row r="25" spans="1:7" x14ac:dyDescent="0.25">
      <c r="A25" s="12">
        <v>1</v>
      </c>
      <c r="B25" s="12" t="s">
        <v>24</v>
      </c>
      <c r="C25" s="21">
        <v>1</v>
      </c>
      <c r="D25" s="13" t="s">
        <v>77</v>
      </c>
      <c r="E25" s="13" t="s">
        <v>17</v>
      </c>
      <c r="F25" s="20">
        <v>250000</v>
      </c>
      <c r="G25" s="27">
        <f>C25*F25</f>
        <v>250000</v>
      </c>
    </row>
    <row r="26" spans="1:7" x14ac:dyDescent="0.25">
      <c r="A26" s="12"/>
      <c r="B26" s="12"/>
      <c r="C26" s="21"/>
      <c r="D26" s="13"/>
      <c r="E26" s="13"/>
      <c r="F26" s="12" t="s">
        <v>13</v>
      </c>
      <c r="G26" s="28">
        <f>SUM(G25:G25)</f>
        <v>250000</v>
      </c>
    </row>
    <row r="27" spans="1:7" x14ac:dyDescent="0.25">
      <c r="A27" s="15" t="s">
        <v>16</v>
      </c>
      <c r="B27" s="15" t="s">
        <v>25</v>
      </c>
      <c r="C27" s="21"/>
      <c r="D27" s="13"/>
      <c r="E27" s="13"/>
      <c r="F27" s="12"/>
      <c r="G27" s="33"/>
    </row>
    <row r="28" spans="1:7" x14ac:dyDescent="0.25">
      <c r="A28" s="16">
        <v>1</v>
      </c>
      <c r="B28" s="12" t="s">
        <v>26</v>
      </c>
      <c r="C28" s="21">
        <f>2.4*3*0.2</f>
        <v>1.44</v>
      </c>
      <c r="D28" s="13" t="s">
        <v>27</v>
      </c>
      <c r="E28" s="13" t="s">
        <v>30</v>
      </c>
      <c r="F28" s="20">
        <v>122040</v>
      </c>
      <c r="G28" s="27">
        <f>C28*F28</f>
        <v>175737.60000000001</v>
      </c>
    </row>
    <row r="29" spans="1:7" x14ac:dyDescent="0.25">
      <c r="A29" s="12">
        <v>2</v>
      </c>
      <c r="B29" s="12" t="s">
        <v>28</v>
      </c>
      <c r="C29" s="21">
        <f>+C31*75</f>
        <v>172.79999999999998</v>
      </c>
      <c r="D29" s="13" t="s">
        <v>21</v>
      </c>
      <c r="E29" s="13" t="s">
        <v>31</v>
      </c>
      <c r="F29" s="20">
        <v>25179.7</v>
      </c>
      <c r="G29" s="27">
        <f>C29*F29</f>
        <v>4351052.16</v>
      </c>
    </row>
    <row r="30" spans="1:7" x14ac:dyDescent="0.25">
      <c r="A30" s="12">
        <v>3</v>
      </c>
      <c r="B30" s="12" t="s">
        <v>32</v>
      </c>
      <c r="C30" s="21">
        <f>2.4*0.4*4</f>
        <v>3.84</v>
      </c>
      <c r="D30" s="13" t="s">
        <v>33</v>
      </c>
      <c r="E30" s="13" t="s">
        <v>36</v>
      </c>
      <c r="F30" s="20">
        <v>320636</v>
      </c>
      <c r="G30" s="27">
        <f>C30*F30</f>
        <v>1231242.24</v>
      </c>
    </row>
    <row r="31" spans="1:7" x14ac:dyDescent="0.25">
      <c r="A31" s="12">
        <v>4</v>
      </c>
      <c r="B31" s="12" t="s">
        <v>29</v>
      </c>
      <c r="C31" s="21">
        <f>2.4*2.4*0.4</f>
        <v>2.3039999999999998</v>
      </c>
      <c r="D31" s="13" t="s">
        <v>11</v>
      </c>
      <c r="E31" s="13" t="s">
        <v>35</v>
      </c>
      <c r="F31" s="20">
        <v>1144303</v>
      </c>
      <c r="G31" s="27">
        <f>C31*F31</f>
        <v>2636474.1119999997</v>
      </c>
    </row>
    <row r="32" spans="1:7" x14ac:dyDescent="0.25">
      <c r="A32" s="12"/>
      <c r="B32" s="12"/>
      <c r="C32" s="21"/>
      <c r="D32" s="13"/>
      <c r="E32" s="13"/>
      <c r="F32" s="12" t="s">
        <v>13</v>
      </c>
      <c r="G32" s="28">
        <f>SUM(G28:G31)</f>
        <v>8394506.1119999997</v>
      </c>
    </row>
    <row r="33" spans="1:7" x14ac:dyDescent="0.25">
      <c r="A33" s="12"/>
      <c r="B33" s="12"/>
      <c r="C33" s="21"/>
      <c r="D33" s="13"/>
      <c r="E33" s="13"/>
      <c r="F33" s="12"/>
      <c r="G33" s="33"/>
    </row>
    <row r="34" spans="1:7" x14ac:dyDescent="0.25">
      <c r="A34" s="15" t="s">
        <v>18</v>
      </c>
      <c r="B34" s="15" t="s">
        <v>48</v>
      </c>
      <c r="C34" s="21"/>
      <c r="D34" s="13"/>
      <c r="E34" s="13"/>
      <c r="F34" s="12"/>
      <c r="G34" s="33"/>
    </row>
    <row r="35" spans="1:7" x14ac:dyDescent="0.25">
      <c r="A35" s="16">
        <v>1</v>
      </c>
      <c r="B35" s="12" t="s">
        <v>37</v>
      </c>
      <c r="C35" s="8">
        <f>+(1.8*3.14*3)+(2.4)</f>
        <v>19.355999999999998</v>
      </c>
      <c r="D35" s="13" t="s">
        <v>41</v>
      </c>
      <c r="E35" s="13" t="s">
        <v>12</v>
      </c>
      <c r="F35" s="20">
        <v>70725</v>
      </c>
      <c r="G35" s="27">
        <f t="shared" ref="G35:G49" si="4">C35*F35</f>
        <v>1368953.0999999999</v>
      </c>
    </row>
    <row r="36" spans="1:7" x14ac:dyDescent="0.25">
      <c r="A36" s="16">
        <v>2</v>
      </c>
      <c r="B36" s="12" t="s">
        <v>40</v>
      </c>
      <c r="C36" s="8">
        <f>+(1.8*3.14*3*2)+(2.4*2)+(1.8*3.14)</f>
        <v>44.363999999999997</v>
      </c>
      <c r="D36" s="13" t="s">
        <v>41</v>
      </c>
      <c r="E36" s="13" t="s">
        <v>12</v>
      </c>
      <c r="F36" s="20">
        <v>367150</v>
      </c>
      <c r="G36" s="27">
        <f t="shared" si="4"/>
        <v>16288242.6</v>
      </c>
    </row>
    <row r="37" spans="1:7" x14ac:dyDescent="0.25">
      <c r="A37" s="16">
        <v>3</v>
      </c>
      <c r="B37" s="12" t="s">
        <v>38</v>
      </c>
      <c r="C37" s="21">
        <v>2</v>
      </c>
      <c r="D37" s="13" t="s">
        <v>39</v>
      </c>
      <c r="E37" s="13" t="s">
        <v>17</v>
      </c>
      <c r="F37" s="20">
        <v>1500000</v>
      </c>
      <c r="G37" s="27">
        <f t="shared" si="4"/>
        <v>3000000</v>
      </c>
    </row>
    <row r="38" spans="1:7" x14ac:dyDescent="0.25">
      <c r="A38" s="16">
        <v>4</v>
      </c>
      <c r="B38" s="12" t="s">
        <v>42</v>
      </c>
      <c r="C38" s="21">
        <f>1.8*3.14*4</f>
        <v>22.608000000000001</v>
      </c>
      <c r="D38" s="13" t="s">
        <v>41</v>
      </c>
      <c r="E38" s="13" t="s">
        <v>12</v>
      </c>
      <c r="F38" s="20">
        <v>367150</v>
      </c>
      <c r="G38" s="27">
        <f t="shared" si="4"/>
        <v>8300527.2000000002</v>
      </c>
    </row>
    <row r="39" spans="1:7" x14ac:dyDescent="0.25">
      <c r="A39" s="16">
        <v>5</v>
      </c>
      <c r="B39" s="12" t="s">
        <v>78</v>
      </c>
      <c r="C39" s="21">
        <f>0.6*3.14*2</f>
        <v>3.7679999999999998</v>
      </c>
      <c r="D39" s="13" t="s">
        <v>41</v>
      </c>
      <c r="E39" s="13" t="s">
        <v>12</v>
      </c>
      <c r="F39" s="20">
        <v>70725</v>
      </c>
      <c r="G39" s="27">
        <f t="shared" si="4"/>
        <v>266491.8</v>
      </c>
    </row>
    <row r="40" spans="1:7" x14ac:dyDescent="0.25">
      <c r="A40" s="16">
        <v>6</v>
      </c>
      <c r="B40" s="12" t="s">
        <v>44</v>
      </c>
      <c r="C40" s="21">
        <f>0.6*3.14*2</f>
        <v>3.7679999999999998</v>
      </c>
      <c r="D40" s="13" t="s">
        <v>41</v>
      </c>
      <c r="E40" s="13" t="s">
        <v>12</v>
      </c>
      <c r="F40" s="20">
        <v>367150</v>
      </c>
      <c r="G40" s="27">
        <f t="shared" si="4"/>
        <v>1383421.2</v>
      </c>
    </row>
    <row r="41" spans="1:7" x14ac:dyDescent="0.25">
      <c r="A41" s="16">
        <v>7</v>
      </c>
      <c r="B41" s="12" t="s">
        <v>65</v>
      </c>
      <c r="C41" s="21">
        <f>0.025*3.14*12</f>
        <v>0.94200000000000017</v>
      </c>
      <c r="D41" s="13" t="s">
        <v>41</v>
      </c>
      <c r="E41" s="13" t="s">
        <v>12</v>
      </c>
      <c r="F41" s="20">
        <v>70725</v>
      </c>
      <c r="G41" s="27">
        <f t="shared" si="4"/>
        <v>66622.950000000012</v>
      </c>
    </row>
    <row r="42" spans="1:7" x14ac:dyDescent="0.25">
      <c r="A42" s="16">
        <v>8</v>
      </c>
      <c r="B42" s="12" t="s">
        <v>66</v>
      </c>
      <c r="C42" s="21">
        <f>(10+2+2+2)*0.026*3.14</f>
        <v>1.3062400000000001</v>
      </c>
      <c r="D42" s="13" t="s">
        <v>41</v>
      </c>
      <c r="E42" s="13" t="s">
        <v>12</v>
      </c>
      <c r="F42" s="20">
        <v>367150</v>
      </c>
      <c r="G42" s="27">
        <f t="shared" si="4"/>
        <v>479586.016</v>
      </c>
    </row>
    <row r="43" spans="1:7" x14ac:dyDescent="0.25">
      <c r="A43" s="16">
        <v>9</v>
      </c>
      <c r="B43" s="12" t="s">
        <v>67</v>
      </c>
      <c r="C43" s="21">
        <f>(12)*0.026*3.14</f>
        <v>0.97968</v>
      </c>
      <c r="D43" s="13" t="s">
        <v>41</v>
      </c>
      <c r="E43" s="13" t="s">
        <v>12</v>
      </c>
      <c r="F43" s="20">
        <v>367150</v>
      </c>
      <c r="G43" s="27">
        <f t="shared" ref="G43" si="5">C43*F43</f>
        <v>359689.51199999999</v>
      </c>
    </row>
    <row r="44" spans="1:7" x14ac:dyDescent="0.25">
      <c r="A44" s="16">
        <v>10</v>
      </c>
      <c r="B44" s="12" t="s">
        <v>68</v>
      </c>
      <c r="C44" s="21">
        <f>(2)*0.026*3.14</f>
        <v>0.16328000000000001</v>
      </c>
      <c r="D44" s="13" t="s">
        <v>41</v>
      </c>
      <c r="E44" s="13" t="s">
        <v>12</v>
      </c>
      <c r="F44" s="20">
        <v>367150</v>
      </c>
      <c r="G44" s="27">
        <f t="shared" ref="G44:G45" si="6">C44*F44</f>
        <v>59948.252</v>
      </c>
    </row>
    <row r="45" spans="1:7" x14ac:dyDescent="0.25">
      <c r="A45" s="16">
        <v>11</v>
      </c>
      <c r="B45" s="12" t="s">
        <v>69</v>
      </c>
      <c r="C45" s="21">
        <v>18</v>
      </c>
      <c r="D45" s="13" t="s">
        <v>70</v>
      </c>
      <c r="E45" s="13" t="s">
        <v>12</v>
      </c>
      <c r="F45" s="20">
        <v>30236.94</v>
      </c>
      <c r="G45" s="27">
        <f t="shared" si="6"/>
        <v>544264.91999999993</v>
      </c>
    </row>
    <row r="46" spans="1:7" x14ac:dyDescent="0.25">
      <c r="A46" s="16">
        <v>12</v>
      </c>
      <c r="B46" s="12" t="s">
        <v>43</v>
      </c>
      <c r="C46" s="21">
        <v>1</v>
      </c>
      <c r="D46" s="13" t="s">
        <v>15</v>
      </c>
      <c r="E46" s="13" t="s">
        <v>17</v>
      </c>
      <c r="F46" s="20">
        <v>100000</v>
      </c>
      <c r="G46" s="27">
        <f t="shared" si="4"/>
        <v>100000</v>
      </c>
    </row>
    <row r="47" spans="1:7" x14ac:dyDescent="0.25">
      <c r="A47" s="16">
        <v>13</v>
      </c>
      <c r="B47" s="12" t="s">
        <v>46</v>
      </c>
      <c r="C47" s="21">
        <v>2</v>
      </c>
      <c r="D47" s="13" t="s">
        <v>15</v>
      </c>
      <c r="E47" s="13" t="s">
        <v>17</v>
      </c>
      <c r="F47" s="20">
        <v>150000</v>
      </c>
      <c r="G47" s="27">
        <f t="shared" si="4"/>
        <v>300000</v>
      </c>
    </row>
    <row r="48" spans="1:7" x14ac:dyDescent="0.25">
      <c r="A48" s="16">
        <v>14</v>
      </c>
      <c r="B48" s="12" t="s">
        <v>62</v>
      </c>
      <c r="C48" s="21">
        <v>1</v>
      </c>
      <c r="D48" s="13" t="s">
        <v>15</v>
      </c>
      <c r="E48" s="13" t="s">
        <v>17</v>
      </c>
      <c r="F48" s="20">
        <v>50000</v>
      </c>
      <c r="G48" s="27">
        <f t="shared" si="4"/>
        <v>50000</v>
      </c>
    </row>
    <row r="49" spans="1:9" x14ac:dyDescent="0.25">
      <c r="A49" s="16">
        <v>15</v>
      </c>
      <c r="B49" s="12" t="s">
        <v>45</v>
      </c>
      <c r="C49" s="21">
        <f>2.2*3.14*2.4+(2.2*2.2*0.785*2)+(0.03*3.14*12)</f>
        <v>25.308400000000006</v>
      </c>
      <c r="D49" s="13" t="s">
        <v>33</v>
      </c>
      <c r="E49" s="13" t="s">
        <v>47</v>
      </c>
      <c r="F49" s="20">
        <v>66966</v>
      </c>
      <c r="G49" s="27">
        <f t="shared" si="4"/>
        <v>1694802.3144000005</v>
      </c>
    </row>
    <row r="50" spans="1:9" x14ac:dyDescent="0.25">
      <c r="A50" s="16">
        <v>16</v>
      </c>
      <c r="B50" s="12" t="s">
        <v>63</v>
      </c>
      <c r="C50" s="21">
        <v>2</v>
      </c>
      <c r="D50" s="13" t="s">
        <v>64</v>
      </c>
      <c r="E50" s="13" t="s">
        <v>12</v>
      </c>
      <c r="F50" s="20">
        <v>2750000</v>
      </c>
      <c r="G50" s="27">
        <f t="shared" ref="G50" si="7">C50*F50</f>
        <v>5500000</v>
      </c>
    </row>
    <row r="51" spans="1:9" x14ac:dyDescent="0.25">
      <c r="A51" s="16">
        <v>17</v>
      </c>
      <c r="B51" s="12" t="s">
        <v>49</v>
      </c>
      <c r="C51" s="21">
        <v>1</v>
      </c>
      <c r="D51" s="13" t="s">
        <v>34</v>
      </c>
      <c r="E51" s="13" t="s">
        <v>17</v>
      </c>
      <c r="F51" s="20">
        <v>500000</v>
      </c>
      <c r="G51" s="27">
        <f t="shared" ref="G51" si="8">C51*F51</f>
        <v>500000</v>
      </c>
    </row>
    <row r="52" spans="1:9" x14ac:dyDescent="0.25">
      <c r="A52" s="12"/>
      <c r="B52" s="12"/>
      <c r="C52" s="14"/>
      <c r="D52" s="12"/>
      <c r="E52" s="12"/>
      <c r="F52" s="12" t="s">
        <v>13</v>
      </c>
      <c r="G52" s="28">
        <f>SUM(G35:G51)</f>
        <v>40262549.864399999</v>
      </c>
    </row>
    <row r="53" spans="1:9" ht="16.5" thickBot="1" x14ac:dyDescent="0.3">
      <c r="A53" s="17"/>
      <c r="B53" s="18"/>
      <c r="C53" s="19"/>
      <c r="D53" s="18"/>
      <c r="E53" s="18"/>
      <c r="F53" s="18"/>
      <c r="G53" s="29"/>
    </row>
    <row r="54" spans="1:9" ht="16.5" thickBot="1" x14ac:dyDescent="0.3">
      <c r="A54" s="39" t="s">
        <v>84</v>
      </c>
      <c r="B54" s="40"/>
      <c r="C54" s="40"/>
      <c r="D54" s="41"/>
      <c r="E54" s="48" t="s">
        <v>53</v>
      </c>
      <c r="F54" s="49"/>
      <c r="G54" s="34">
        <f>+G23+G26+G32+G52</f>
        <v>78710307.976400003</v>
      </c>
      <c r="H54" s="36"/>
      <c r="I54" s="35"/>
    </row>
    <row r="55" spans="1:9" ht="16.5" thickBot="1" x14ac:dyDescent="0.3">
      <c r="A55" s="42"/>
      <c r="B55" s="43"/>
      <c r="C55" s="43"/>
      <c r="D55" s="44"/>
      <c r="E55" s="50" t="s">
        <v>50</v>
      </c>
      <c r="F55" s="51"/>
      <c r="G55" s="34">
        <f>+G54*0.1</f>
        <v>7871030.7976400005</v>
      </c>
      <c r="I55" s="35"/>
    </row>
    <row r="56" spans="1:9" ht="16.5" thickBot="1" x14ac:dyDescent="0.3">
      <c r="A56" s="42"/>
      <c r="B56" s="43"/>
      <c r="C56" s="43"/>
      <c r="D56" s="44"/>
      <c r="E56" s="50" t="s">
        <v>51</v>
      </c>
      <c r="F56" s="51"/>
      <c r="G56" s="34">
        <f>SUM(G54:G55)</f>
        <v>86581338.774039999</v>
      </c>
      <c r="I56" s="35"/>
    </row>
    <row r="57" spans="1:9" ht="16.5" thickBot="1" x14ac:dyDescent="0.3">
      <c r="A57" s="45"/>
      <c r="B57" s="46"/>
      <c r="C57" s="46"/>
      <c r="D57" s="47"/>
      <c r="E57" s="37" t="s">
        <v>52</v>
      </c>
      <c r="F57" s="38"/>
      <c r="G57" s="30">
        <f>ROUND(G56,-3)</f>
        <v>86581000</v>
      </c>
      <c r="H57" s="36"/>
      <c r="I57" s="35"/>
    </row>
    <row r="58" spans="1:9" x14ac:dyDescent="0.25">
      <c r="A58" s="6"/>
      <c r="B58" s="2"/>
      <c r="C58" s="7"/>
      <c r="D58" s="2"/>
      <c r="E58" s="2"/>
      <c r="F58" s="2"/>
      <c r="I58" s="35"/>
    </row>
    <row r="59" spans="1:9" x14ac:dyDescent="0.25">
      <c r="A59" s="2"/>
      <c r="B59" s="2"/>
      <c r="C59" s="7"/>
      <c r="D59" s="2"/>
      <c r="E59" s="2"/>
      <c r="F59" s="2"/>
      <c r="I59" s="35"/>
    </row>
    <row r="60" spans="1:9" x14ac:dyDescent="0.25">
      <c r="A60" s="2"/>
      <c r="B60" s="2"/>
      <c r="C60" s="7"/>
      <c r="D60" s="2"/>
      <c r="E60" s="2"/>
      <c r="F60" s="2"/>
      <c r="I60" s="35"/>
    </row>
    <row r="61" spans="1:9" x14ac:dyDescent="0.25">
      <c r="A61" s="2"/>
      <c r="B61" s="2"/>
      <c r="C61" s="7"/>
      <c r="D61" s="2"/>
      <c r="E61" s="2"/>
      <c r="F61" s="2"/>
      <c r="I61" s="35"/>
    </row>
    <row r="62" spans="1:9" x14ac:dyDescent="0.25">
      <c r="A62" s="2"/>
      <c r="B62" s="2"/>
      <c r="C62" s="7"/>
      <c r="D62" s="2"/>
      <c r="E62" s="2"/>
      <c r="F62" s="2"/>
      <c r="H62" s="36"/>
      <c r="I62" s="35"/>
    </row>
    <row r="63" spans="1:9" x14ac:dyDescent="0.25">
      <c r="A63" s="2"/>
      <c r="B63" s="2"/>
      <c r="C63" s="7"/>
      <c r="D63" s="2"/>
      <c r="E63" s="2"/>
      <c r="F63" s="4"/>
    </row>
    <row r="64" spans="1:9" x14ac:dyDescent="0.25">
      <c r="F64" s="5"/>
      <c r="H64" s="36"/>
    </row>
  </sheetData>
  <mergeCells count="12">
    <mergeCell ref="A1:G1"/>
    <mergeCell ref="A4:A5"/>
    <mergeCell ref="B4:B5"/>
    <mergeCell ref="C4:C5"/>
    <mergeCell ref="D4:D5"/>
    <mergeCell ref="E4:E5"/>
    <mergeCell ref="A2:G2"/>
    <mergeCell ref="E57:F57"/>
    <mergeCell ref="A54:D57"/>
    <mergeCell ref="E54:F54"/>
    <mergeCell ref="E55:F55"/>
    <mergeCell ref="E56:F5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2022-07-28T04:13:38Z</dcterms:modified>
</cp:coreProperties>
</file>